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3JB\"/>
    </mc:Choice>
  </mc:AlternateContent>
  <bookViews>
    <workbookView xWindow="0" yWindow="0" windowWidth="19200" windowHeight="8260" firstSheet="1" activeTab="6"/>
  </bookViews>
  <sheets>
    <sheet name="Clasificación  liga" sheetId="1" r:id="rId1"/>
    <sheet name="1ª PRUEBA  " sheetId="12" r:id="rId2"/>
    <sheet name="2ª PRUEBA " sheetId="10" r:id="rId3"/>
    <sheet name="3ª PRUEBA " sheetId="11" r:id="rId4"/>
    <sheet name="4ª PRUEBA " sheetId="13" r:id="rId5"/>
    <sheet name="5ª PRUEBA" sheetId="14" r:id="rId6"/>
    <sheet name="6ª PRUEBA" sheetId="15" r:id="rId7"/>
    <sheet name="7ª PRUEBA" sheetId="16" r:id="rId8"/>
    <sheet name="8ª PRUEBA" sheetId="17" r:id="rId9"/>
    <sheet name="9ª PRUEBA" sheetId="18" r:id="rId10"/>
  </sheets>
  <definedNames>
    <definedName name="_xlnm._FilterDatabase" localSheetId="1" hidden="1">'1ª PRUEBA  '!#REF!</definedName>
    <definedName name="_xlnm._FilterDatabase" localSheetId="2" hidden="1">'2ª PRUEBA '!$A$11:$W$19</definedName>
    <definedName name="_xlnm._FilterDatabase" localSheetId="3" hidden="1">'3ª PRUEBA '!$A$11:$V$19</definedName>
    <definedName name="_xlnm._FilterDatabase" localSheetId="0" hidden="1">'Clasificación  liga'!$B$12:$AC$30</definedName>
  </definedNames>
  <calcPr calcId="162913"/>
</workbook>
</file>

<file path=xl/calcChain.xml><?xml version="1.0" encoding="utf-8"?>
<calcChain xmlns="http://schemas.openxmlformats.org/spreadsheetml/2006/main">
  <c r="R13" i="1" l="1"/>
  <c r="R14" i="1"/>
  <c r="R15" i="1"/>
  <c r="R16" i="1"/>
  <c r="R18" i="1"/>
  <c r="R19" i="1"/>
  <c r="R20" i="1"/>
  <c r="R21" i="1"/>
  <c r="R22" i="1"/>
  <c r="R23" i="1"/>
  <c r="R24" i="1"/>
  <c r="R25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10" i="1"/>
  <c r="O10" i="1"/>
  <c r="O11" i="1" l="1"/>
  <c r="O12" i="1"/>
  <c r="O13" i="1"/>
  <c r="O14" i="1"/>
  <c r="P14" i="1"/>
  <c r="O15" i="1"/>
  <c r="P15" i="1"/>
  <c r="O16" i="1"/>
  <c r="P16" i="1"/>
  <c r="O17" i="1"/>
  <c r="O18" i="1"/>
  <c r="O19" i="1"/>
  <c r="O20" i="1"/>
  <c r="P20" i="1"/>
  <c r="O21" i="1"/>
  <c r="O22" i="1"/>
  <c r="O23" i="1"/>
  <c r="P23" i="1"/>
  <c r="O24" i="1"/>
  <c r="P24" i="1"/>
  <c r="O25" i="1"/>
  <c r="P25" i="1"/>
  <c r="M10" i="1"/>
  <c r="I11" i="1"/>
  <c r="I12" i="1"/>
  <c r="I13" i="1"/>
  <c r="I14" i="1"/>
  <c r="J14" i="1"/>
  <c r="I15" i="1"/>
  <c r="J15" i="1"/>
  <c r="I16" i="1"/>
  <c r="I17" i="1"/>
  <c r="I18" i="1"/>
  <c r="I19" i="1"/>
  <c r="I20" i="1"/>
  <c r="I21" i="1"/>
  <c r="I22" i="1"/>
  <c r="I23" i="1"/>
  <c r="J23" i="1"/>
  <c r="I24" i="1"/>
  <c r="J24" i="1"/>
  <c r="I25" i="1"/>
  <c r="J25" i="1"/>
  <c r="I10" i="1"/>
  <c r="M11" i="1"/>
  <c r="M12" i="1"/>
  <c r="M13" i="1"/>
  <c r="M14" i="1"/>
  <c r="N14" i="1"/>
  <c r="M15" i="1"/>
  <c r="N15" i="1"/>
  <c r="M16" i="1"/>
  <c r="M17" i="1"/>
  <c r="M18" i="1"/>
  <c r="M19" i="1"/>
  <c r="N19" i="1"/>
  <c r="M20" i="1"/>
  <c r="M21" i="1"/>
  <c r="M22" i="1"/>
  <c r="N22" i="1"/>
  <c r="M23" i="1"/>
  <c r="M24" i="1"/>
  <c r="M25" i="1"/>
  <c r="K11" i="1"/>
  <c r="K12" i="1"/>
  <c r="K13" i="1"/>
  <c r="L13" i="1"/>
  <c r="K14" i="1"/>
  <c r="L14" i="1"/>
  <c r="K15" i="1"/>
  <c r="L15" i="1"/>
  <c r="K16" i="1"/>
  <c r="K17" i="1"/>
  <c r="K18" i="1"/>
  <c r="K19" i="1"/>
  <c r="L19" i="1"/>
  <c r="K20" i="1"/>
  <c r="K21" i="1"/>
  <c r="K22" i="1"/>
  <c r="L22" i="1"/>
  <c r="K23" i="1"/>
  <c r="L23" i="1"/>
  <c r="K24" i="1"/>
  <c r="L24" i="1"/>
  <c r="K25" i="1"/>
  <c r="L25" i="1"/>
  <c r="K10" i="1"/>
  <c r="C9" i="14"/>
  <c r="C10" i="14"/>
  <c r="C11" i="14"/>
  <c r="C12" i="14"/>
  <c r="C13" i="14"/>
  <c r="C14" i="14"/>
  <c r="C15" i="14"/>
  <c r="C16" i="14"/>
  <c r="C8" i="14"/>
  <c r="C9" i="13"/>
  <c r="C10" i="13"/>
  <c r="C11" i="13"/>
  <c r="C12" i="13"/>
  <c r="C13" i="13"/>
  <c r="C16" i="13"/>
  <c r="C17" i="13"/>
  <c r="C18" i="13"/>
  <c r="C8" i="13"/>
  <c r="C9" i="11"/>
  <c r="C10" i="11"/>
  <c r="C11" i="11"/>
  <c r="C12" i="11"/>
  <c r="C13" i="11"/>
  <c r="C14" i="11"/>
  <c r="C15" i="11"/>
  <c r="C8" i="11"/>
  <c r="C10" i="10"/>
  <c r="C11" i="10"/>
  <c r="C12" i="10"/>
  <c r="C13" i="10"/>
  <c r="C14" i="10"/>
  <c r="C16" i="10"/>
  <c r="C17" i="10"/>
  <c r="C18" i="10"/>
  <c r="C9" i="10"/>
  <c r="C8" i="10"/>
  <c r="C25" i="1" l="1"/>
  <c r="E25" i="1"/>
  <c r="C23" i="1"/>
  <c r="E23" i="1"/>
  <c r="C24" i="1"/>
  <c r="E24" i="1"/>
  <c r="C19" i="1"/>
  <c r="E19" i="1"/>
  <c r="C20" i="1"/>
  <c r="E20" i="1"/>
  <c r="C21" i="1"/>
  <c r="E21" i="1"/>
  <c r="C22" i="1"/>
  <c r="E22" i="1"/>
  <c r="C17" i="1"/>
  <c r="E17" i="1"/>
  <c r="C18" i="1"/>
  <c r="E18" i="1"/>
  <c r="C16" i="1"/>
  <c r="E16" i="1"/>
  <c r="N16" i="14"/>
  <c r="P22" i="1" s="1"/>
  <c r="O16" i="13"/>
  <c r="N16" i="1" s="1"/>
  <c r="O17" i="13"/>
  <c r="N20" i="1" s="1"/>
  <c r="O18" i="13"/>
  <c r="N17" i="1" s="1"/>
  <c r="O19" i="13"/>
  <c r="N25" i="1" s="1"/>
  <c r="S9" i="10"/>
  <c r="J11" i="1" s="1"/>
  <c r="S10" i="10"/>
  <c r="J13" i="1" s="1"/>
  <c r="S11" i="10"/>
  <c r="J16" i="1" s="1"/>
  <c r="S12" i="10"/>
  <c r="J17" i="1" s="1"/>
  <c r="S13" i="10"/>
  <c r="J18" i="1" s="1"/>
  <c r="S14" i="10"/>
  <c r="J19" i="1" s="1"/>
  <c r="S15" i="10"/>
  <c r="J20" i="1" s="1"/>
  <c r="S16" i="10"/>
  <c r="J21" i="1" s="1"/>
  <c r="S17" i="10"/>
  <c r="J22" i="1" s="1"/>
  <c r="S18" i="10"/>
  <c r="J12" i="1" s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0" i="1"/>
  <c r="H16" i="1" l="1"/>
  <c r="H17" i="1"/>
  <c r="H18" i="1"/>
  <c r="H19" i="1"/>
  <c r="X19" i="1" s="1"/>
  <c r="H20" i="1"/>
  <c r="H21" i="1"/>
  <c r="H22" i="1"/>
  <c r="X22" i="1" s="1"/>
  <c r="H23" i="1"/>
  <c r="H24" i="1"/>
  <c r="H25" i="1"/>
  <c r="X25" i="1" s="1"/>
  <c r="T9" i="12"/>
  <c r="H11" i="1" s="1"/>
  <c r="T10" i="12"/>
  <c r="H12" i="1" s="1"/>
  <c r="T11" i="12"/>
  <c r="H13" i="1" s="1"/>
  <c r="T12" i="12"/>
  <c r="H14" i="1" s="1"/>
  <c r="X14" i="1" s="1"/>
  <c r="T13" i="12"/>
  <c r="H15" i="1" s="1"/>
  <c r="X15" i="1" s="1"/>
  <c r="T14" i="12"/>
  <c r="T15" i="12"/>
  <c r="T16" i="12"/>
  <c r="T17" i="12"/>
  <c r="T18" i="12"/>
  <c r="T19" i="12"/>
  <c r="T20" i="12"/>
  <c r="T21" i="12"/>
  <c r="T22" i="12"/>
  <c r="T23" i="12"/>
  <c r="T8" i="12"/>
  <c r="H10" i="1" s="1"/>
  <c r="T15" i="18"/>
  <c r="R15" i="18"/>
  <c r="T14" i="18"/>
  <c r="R14" i="18"/>
  <c r="T13" i="18"/>
  <c r="R13" i="18"/>
  <c r="T12" i="18"/>
  <c r="R12" i="18"/>
  <c r="T11" i="18"/>
  <c r="R11" i="18"/>
  <c r="T10" i="18"/>
  <c r="R10" i="18"/>
  <c r="T9" i="18"/>
  <c r="R9" i="18"/>
  <c r="T8" i="18"/>
  <c r="R8" i="18"/>
  <c r="T15" i="17"/>
  <c r="R15" i="17"/>
  <c r="T14" i="17"/>
  <c r="R14" i="17"/>
  <c r="T13" i="17"/>
  <c r="R13" i="17"/>
  <c r="T12" i="17"/>
  <c r="R12" i="17"/>
  <c r="T11" i="17"/>
  <c r="R11" i="17"/>
  <c r="T10" i="17"/>
  <c r="R10" i="17"/>
  <c r="T9" i="17"/>
  <c r="R9" i="17"/>
  <c r="T8" i="17"/>
  <c r="R8" i="17"/>
  <c r="T15" i="16"/>
  <c r="R15" i="16"/>
  <c r="T14" i="16"/>
  <c r="R14" i="16"/>
  <c r="T13" i="16"/>
  <c r="R13" i="16"/>
  <c r="T12" i="16"/>
  <c r="R12" i="16"/>
  <c r="T11" i="16"/>
  <c r="R11" i="16"/>
  <c r="T10" i="16"/>
  <c r="R10" i="16"/>
  <c r="T9" i="16"/>
  <c r="R9" i="16"/>
  <c r="T8" i="16"/>
  <c r="R8" i="16"/>
  <c r="T11" i="15"/>
  <c r="R11" i="15"/>
  <c r="R12" i="1" s="1"/>
  <c r="T10" i="15"/>
  <c r="R10" i="15"/>
  <c r="R17" i="1" s="1"/>
  <c r="T9" i="15"/>
  <c r="R9" i="15"/>
  <c r="R10" i="1" s="1"/>
  <c r="T8" i="15"/>
  <c r="R8" i="15"/>
  <c r="R11" i="1" s="1"/>
  <c r="N15" i="14"/>
  <c r="P19" i="1" s="1"/>
  <c r="N14" i="14"/>
  <c r="P17" i="1" s="1"/>
  <c r="N13" i="14"/>
  <c r="P12" i="1" s="1"/>
  <c r="N12" i="14"/>
  <c r="P18" i="1" s="1"/>
  <c r="N11" i="14"/>
  <c r="P13" i="1" s="1"/>
  <c r="N10" i="14"/>
  <c r="P10" i="1" s="1"/>
  <c r="N9" i="14"/>
  <c r="P21" i="1" s="1"/>
  <c r="N8" i="14"/>
  <c r="P11" i="1" s="1"/>
  <c r="O15" i="13"/>
  <c r="N24" i="1" s="1"/>
  <c r="O14" i="13"/>
  <c r="N23" i="1" s="1"/>
  <c r="O13" i="13"/>
  <c r="N13" i="1" s="1"/>
  <c r="O12" i="13"/>
  <c r="N21" i="1" s="1"/>
  <c r="O11" i="13"/>
  <c r="N12" i="1" s="1"/>
  <c r="O10" i="13"/>
  <c r="N11" i="1" s="1"/>
  <c r="O9" i="13"/>
  <c r="N10" i="1" s="1"/>
  <c r="O8" i="13"/>
  <c r="N18" i="1" s="1"/>
  <c r="T15" i="11"/>
  <c r="L16" i="1" s="1"/>
  <c r="T14" i="11"/>
  <c r="L21" i="1" s="1"/>
  <c r="T13" i="11"/>
  <c r="L17" i="1" s="1"/>
  <c r="T12" i="11"/>
  <c r="L20" i="1" s="1"/>
  <c r="T11" i="11"/>
  <c r="L12" i="1" s="1"/>
  <c r="T10" i="11"/>
  <c r="L10" i="1" s="1"/>
  <c r="T9" i="11"/>
  <c r="L18" i="1" s="1"/>
  <c r="T8" i="11"/>
  <c r="L11" i="1" s="1"/>
  <c r="S8" i="10"/>
  <c r="J10" i="1" s="1"/>
  <c r="X23" i="1" l="1"/>
  <c r="X11" i="1"/>
  <c r="X18" i="1"/>
  <c r="X10" i="1"/>
  <c r="X21" i="1"/>
  <c r="X17" i="1"/>
  <c r="X12" i="1"/>
  <c r="X13" i="1"/>
  <c r="X24" i="1"/>
  <c r="X20" i="1"/>
  <c r="X16" i="1"/>
  <c r="V43" i="1"/>
  <c r="V42" i="1"/>
  <c r="V41" i="1"/>
  <c r="V40" i="1"/>
  <c r="V39" i="1"/>
  <c r="V38" i="1"/>
  <c r="V37" i="1"/>
  <c r="W37" i="1" l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C15" i="10"/>
  <c r="D24" i="1"/>
  <c r="D25" i="1"/>
  <c r="D23" i="1"/>
</calcChain>
</file>

<file path=xl/sharedStrings.xml><?xml version="1.0" encoding="utf-8"?>
<sst xmlns="http://schemas.openxmlformats.org/spreadsheetml/2006/main" count="521" uniqueCount="174">
  <si>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</si>
  <si>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</si>
  <si>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</si>
  <si>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</si>
  <si>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</si>
  <si>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</si>
  <si>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</si>
  <si>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</si>
  <si>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</si>
  <si>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N1000</t>
  </si>
  <si>
    <t>ABSOLUTA</t>
  </si>
  <si>
    <t>1ª P</t>
  </si>
  <si>
    <t>PUNTOS LIGA</t>
  </si>
  <si>
    <t>CLASIFICACIÓN</t>
  </si>
  <si>
    <t>PUNTUACIÓN 
FINAL</t>
  </si>
  <si>
    <t>VALE FAM</t>
  </si>
  <si>
    <t>Nº LICENCIA 
(DNI si esta en trámite)</t>
  </si>
  <si>
    <t>1ª MANGA</t>
  </si>
  <si>
    <t>2ª MANGA</t>
  </si>
  <si>
    <t>3ª MANGA</t>
  </si>
  <si>
    <t>4ªMANGA</t>
  </si>
  <si>
    <t>1ª PEOR PUNTUACION</t>
  </si>
  <si>
    <t>2ª PEOR PUNTUACION</t>
  </si>
  <si>
    <t>FAM2086</t>
  </si>
  <si>
    <t>CATEGORIA UNICA</t>
  </si>
  <si>
    <t>5ªMANGA</t>
  </si>
  <si>
    <t>Clasificacion final</t>
  </si>
  <si>
    <t>Asignacion Puntos liga</t>
  </si>
  <si>
    <t>HERNANDEZ RODERO, JAVIER</t>
  </si>
  <si>
    <t>MAYOR REDONDO, JAVIER</t>
  </si>
  <si>
    <t>LIGA FAM F3Jb 2018</t>
  </si>
  <si>
    <t>Ángel Luis de Mesa Ruiz</t>
  </si>
  <si>
    <t>Mariano Jimenez Ramirez</t>
  </si>
  <si>
    <t>Juan Ramos Real</t>
  </si>
  <si>
    <t>Antonio Rodriguez Garrido</t>
  </si>
  <si>
    <t>Antonio Rodriguez Delgado</t>
  </si>
  <si>
    <t>Francisco Moreno Lara</t>
  </si>
  <si>
    <t>PETIRROJO</t>
  </si>
  <si>
    <t>RAMOS REAL, JUAN</t>
  </si>
  <si>
    <t>GRUPO HALCóN DE VELEROS RC</t>
  </si>
  <si>
    <t>Vale FAM</t>
  </si>
  <si>
    <t>Clasif FINAL</t>
  </si>
  <si>
    <t>6ªMANGA</t>
  </si>
  <si>
    <t>0.00</t>
  </si>
  <si>
    <t>MAYOR DAVILA, VICTOR LORENZO</t>
  </si>
  <si>
    <t>REINA ACEDO, ANTONIO</t>
  </si>
  <si>
    <t>DAL SANTO GARCIA, RODOLFO</t>
  </si>
  <si>
    <t>ASOCIACION AEROMODELISTA GUADALAJARA</t>
  </si>
  <si>
    <t>2829.00</t>
  </si>
  <si>
    <t>2069.00</t>
  </si>
  <si>
    <t>1570.00</t>
  </si>
  <si>
    <t>524.00</t>
  </si>
  <si>
    <t>171.00</t>
  </si>
  <si>
    <t>39.00</t>
  </si>
  <si>
    <t>570.00</t>
  </si>
  <si>
    <t>687.00</t>
  </si>
  <si>
    <t>417.00</t>
  </si>
  <si>
    <t>336.00</t>
  </si>
  <si>
    <t>819.00</t>
  </si>
  <si>
    <t>324.00</t>
  </si>
  <si>
    <t>251.00</t>
  </si>
  <si>
    <t>349.00</t>
  </si>
  <si>
    <t>332.00</t>
  </si>
  <si>
    <t>813.00</t>
  </si>
  <si>
    <t>296.00</t>
  </si>
  <si>
    <t>448.00</t>
  </si>
  <si>
    <t>239.00</t>
  </si>
  <si>
    <t>323.00</t>
  </si>
  <si>
    <t>264.00</t>
  </si>
  <si>
    <t>166.00</t>
  </si>
  <si>
    <t>249.00</t>
  </si>
  <si>
    <t>109.00</t>
  </si>
  <si>
    <t>FAM1774</t>
  </si>
  <si>
    <t>FAM5399</t>
  </si>
  <si>
    <t>FAM2082</t>
  </si>
  <si>
    <t>LIGA FAM F5J FAI 2019 1ª PruebaPetirrojo&gt;Valdemorillo 17/Febrero/2019</t>
  </si>
  <si>
    <t>LIGA FAM F3Jb 2019 3ª Quintanar de La Orden-&gt;Quintanar de La Orden 02/junio/19</t>
  </si>
  <si>
    <t>LIGA FAM F3Jb  2019 2ª Asoc Aeromodelismo Guadalajara-&gt;Usanos 12/mayo/19</t>
  </si>
  <si>
    <t>LIGA FAM F3Jb  2019 4ª Ocaña-&gt;Ocaña 01/septiembre/19</t>
  </si>
  <si>
    <t>LIGA FAM F3Jb  2019 5ª Ala D3-&gt;Villamanta 29/septiembre/19</t>
  </si>
  <si>
    <t>03063836y</t>
  </si>
  <si>
    <t>3124359Q</t>
  </si>
  <si>
    <t>Javier Mayor Redondo</t>
  </si>
  <si>
    <t>Javier Hernandez Rodero</t>
  </si>
  <si>
    <t>Santiago Sarasola del Cerro</t>
  </si>
  <si>
    <t>Angel Luis de Mesa Ruiz</t>
  </si>
  <si>
    <t>Francisco Hernandez Mateo</t>
  </si>
  <si>
    <t>Lorenzo Mayor Davila</t>
  </si>
  <si>
    <t>Asociación A. Guadalajara</t>
  </si>
  <si>
    <t>C. A. Halcon de veleros</t>
  </si>
  <si>
    <t>C.A. Petirrojo</t>
  </si>
  <si>
    <t>C.A. Daimiel</t>
  </si>
  <si>
    <t>C.A. Tajo</t>
  </si>
  <si>
    <t>C. A. Ala D3</t>
  </si>
  <si>
    <t>C.A. Toledo</t>
  </si>
  <si>
    <t>Grupo Halcon de veleros</t>
  </si>
  <si>
    <t>C. A. Tajo</t>
  </si>
  <si>
    <t>Asoc. A. Guadalajara</t>
  </si>
  <si>
    <t>C. A. Toledo</t>
  </si>
  <si>
    <t>C. A. Daimiel</t>
  </si>
  <si>
    <t>Miguel Gonzalez Muñoz</t>
  </si>
  <si>
    <t>Luis Fernando Orgaz Orgaz</t>
  </si>
  <si>
    <t>José María López</t>
  </si>
  <si>
    <t>Grupo Aeromodelismo Ocaña</t>
  </si>
  <si>
    <t>Jimenez Ramirez, Mariano</t>
  </si>
  <si>
    <t>Rodriguez Delgado, Antonio</t>
  </si>
  <si>
    <t>MAYOR DáVILA, LORENZO</t>
  </si>
  <si>
    <t>Rodriguez Garrido, Antonio</t>
  </si>
  <si>
    <t>SARASOLA DEL CERR, SANTIAGO</t>
  </si>
  <si>
    <t>HERNÁNDEZ MATEO, FRANCISCO</t>
  </si>
  <si>
    <t>Club Toledo</t>
  </si>
  <si>
    <t>A.A.GUADALAJARA</t>
  </si>
  <si>
    <t>ALA D3</t>
  </si>
  <si>
    <t>716.00</t>
  </si>
  <si>
    <t>810.00</t>
  </si>
  <si>
    <t>820.00</t>
  </si>
  <si>
    <t>818.00</t>
  </si>
  <si>
    <t>709.00</t>
  </si>
  <si>
    <t>713.00</t>
  </si>
  <si>
    <t>811.00</t>
  </si>
  <si>
    <t>507.00</t>
  </si>
  <si>
    <t>816.00</t>
  </si>
  <si>
    <t>288.00</t>
  </si>
  <si>
    <t>339.00</t>
  </si>
  <si>
    <t>558.00</t>
  </si>
  <si>
    <t>414.00</t>
  </si>
  <si>
    <t>719.00</t>
  </si>
  <si>
    <t>130.00</t>
  </si>
  <si>
    <t>343.00</t>
  </si>
  <si>
    <t>351.00</t>
  </si>
  <si>
    <t>201.00</t>
  </si>
  <si>
    <t>472.00</t>
  </si>
  <si>
    <t>705.00</t>
  </si>
  <si>
    <t>365.00</t>
  </si>
  <si>
    <t>589.00</t>
  </si>
  <si>
    <t>315.00</t>
  </si>
  <si>
    <t>337.00</t>
  </si>
  <si>
    <t>344.00</t>
  </si>
  <si>
    <t>123.00</t>
  </si>
  <si>
    <t>278.00</t>
  </si>
  <si>
    <t>205.00</t>
  </si>
  <si>
    <t>70.00</t>
  </si>
  <si>
    <t>3164.00</t>
  </si>
  <si>
    <t>2569.00</t>
  </si>
  <si>
    <t>2430.00</t>
  </si>
  <si>
    <t>2030.00</t>
  </si>
  <si>
    <t>1895.00</t>
  </si>
  <si>
    <t>1729.00</t>
  </si>
  <si>
    <t>1269.00</t>
  </si>
  <si>
    <t>1082.00</t>
  </si>
  <si>
    <t>405.00</t>
  </si>
  <si>
    <t>FDACM 665/20</t>
  </si>
  <si>
    <t>FDACM 664/2</t>
  </si>
  <si>
    <t>FDACM</t>
  </si>
  <si>
    <t>2ª Asoc Aeromodelismo Guadalajara-&gt;Usanos 12/mayo/19</t>
  </si>
  <si>
    <t xml:space="preserve"> 1ª Prueba Petirrojo
&gt;Valdemorillo 17/Febrero/2019
</t>
  </si>
  <si>
    <t>3ª Quintanar de La Orden-
&gt;Quintanar de La Orden 
02/junio/19</t>
  </si>
  <si>
    <t xml:space="preserve"> 4ª Ocaña-
&gt;Ocaña 01/septiembre/19
   </t>
  </si>
  <si>
    <t>5ª Prueba5ª Ala D3-
&gt;Villamanta 29/septiembre/19</t>
  </si>
  <si>
    <r>
      <t xml:space="preserve">LIGA FAM F3Jb  2019 6ª Grupo Halcón de Veleros-&gt;Torres de la Alameda 27 de Octubre </t>
    </r>
    <r>
      <rPr>
        <strike/>
        <sz val="16"/>
        <rFont val="Arial"/>
        <family val="2"/>
      </rPr>
      <t>03/noviembre/19</t>
    </r>
  </si>
  <si>
    <t xml:space="preserve">6ª Grupo Halcón de Veleros-
&gt;Torres de la Alameda27 de Octubre 03/noviembre/19
</t>
  </si>
  <si>
    <t>E-1061</t>
  </si>
  <si>
    <t>E-1062</t>
  </si>
  <si>
    <t>E-1059</t>
  </si>
  <si>
    <t>E-1060</t>
  </si>
  <si>
    <t>E-1421</t>
  </si>
  <si>
    <t>E-1422</t>
  </si>
  <si>
    <t>E-1423</t>
  </si>
  <si>
    <t>E-1424</t>
  </si>
  <si>
    <t>Juan Ramos</t>
  </si>
  <si>
    <t>Javier Mayor</t>
  </si>
  <si>
    <t>Antonio Rodriguez</t>
  </si>
  <si>
    <t>Lorenzo Mayor</t>
  </si>
  <si>
    <t>E-1461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</si>
</sst>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\-mmm\-yy;@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indexed="8"/>
      <name val="Calibri"/>
      <family val="2"/>
    </font>
    <font>
      <i/>
      <sz val="16"/>
      <color indexed="8"/>
      <name val="Calibri"/>
      <family val="2"/>
    </font>
    <font>
      <sz val="12"/>
      <color rgb="FFFF0000"/>
      <name val="Arial"/>
      <family val="2"/>
    </font>
    <font>
      <sz val="12"/>
      <color theme="0" tint="-0.49998474074526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trike/>
      <sz val="16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250">
    <xf numFmtId="0" fontId="0" fillId="0" borderId="0"/>
    <xf numFmtId="0" fontId="4" fillId="0" borderId="0"/>
    <xf numFmtId="0" fontId="9" fillId="0" borderId="0"/>
    <xf numFmtId="0" fontId="4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28" applyNumberFormat="0" applyAlignment="0" applyProtection="0"/>
    <xf numFmtId="0" fontId="23" fillId="20" borderId="29" applyNumberFormat="0" applyAlignment="0" applyProtection="0"/>
    <xf numFmtId="0" fontId="24" fillId="20" borderId="28" applyNumberFormat="0" applyAlignment="0" applyProtection="0"/>
    <xf numFmtId="0" fontId="25" fillId="0" borderId="30" applyNumberFormat="0" applyFill="0" applyAlignment="0" applyProtection="0"/>
    <xf numFmtId="0" fontId="26" fillId="21" borderId="3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3" applyNumberFormat="0" applyFill="0" applyAlignment="0" applyProtection="0"/>
    <xf numFmtId="0" fontId="3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0" fillId="46" borderId="0" applyNumberFormat="0" applyBorder="0" applyAlignment="0" applyProtection="0"/>
    <xf numFmtId="0" fontId="3" fillId="0" borderId="0"/>
    <xf numFmtId="0" fontId="3" fillId="22" borderId="32" applyNumberFormat="0" applyFont="0" applyAlignment="0" applyProtection="0"/>
    <xf numFmtId="0" fontId="2" fillId="0" borderId="0"/>
    <xf numFmtId="0" fontId="2" fillId="22" borderId="32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2" borderId="32" applyNumberFormat="0" applyFont="0" applyAlignment="0" applyProtection="0"/>
    <xf numFmtId="0" fontId="1" fillId="0" borderId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2" borderId="32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</cellStyleXfs>
  <cellXfs count="183">
    <xf numFmtId="0" fontId="0" fillId="0" borderId="0" xfId="0"/>
    <xf numFmtId="0" fontId="5" fillId="0" borderId="0" xfId="0" applyFont="1"/>
    <xf numFmtId="1" fontId="6" fillId="2" borderId="1" xfId="0" applyNumberFormat="1" applyFont="1" applyFill="1" applyBorder="1"/>
    <xf numFmtId="1" fontId="5" fillId="3" borderId="2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Fill="1" applyBorder="1" applyAlignment="1">
      <alignment horizontal="center"/>
    </xf>
    <xf numFmtId="0" fontId="5" fillId="0" borderId="2" xfId="0" applyFont="1" applyBorder="1"/>
    <xf numFmtId="0" fontId="6" fillId="0" borderId="5" xfId="0" applyFont="1" applyFill="1" applyBorder="1" applyAlignment="1">
      <alignment horizontal="center"/>
    </xf>
    <xf numFmtId="0" fontId="0" fillId="0" borderId="1" xfId="0" applyBorder="1" applyAlignment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9" fillId="0" borderId="0" xfId="2"/>
    <xf numFmtId="0" fontId="5" fillId="0" borderId="0" xfId="2" applyFont="1"/>
    <xf numFmtId="0" fontId="5" fillId="0" borderId="0" xfId="2" applyFont="1" applyBorder="1" applyAlignment="1"/>
    <xf numFmtId="0" fontId="5" fillId="9" borderId="3" xfId="0" applyFont="1" applyFill="1" applyBorder="1" applyAlignment="1">
      <alignment horizontal="center" vertical="center" wrapText="1"/>
    </xf>
    <xf numFmtId="0" fontId="12" fillId="7" borderId="3" xfId="0" applyFont="1" applyFill="1" applyBorder="1"/>
    <xf numFmtId="1" fontId="5" fillId="3" borderId="3" xfId="0" applyNumberFormat="1" applyFont="1" applyFill="1" applyBorder="1" applyAlignment="1">
      <alignment horizontal="center"/>
    </xf>
    <xf numFmtId="0" fontId="0" fillId="12" borderId="1" xfId="0" applyFill="1" applyBorder="1" applyAlignment="1"/>
    <xf numFmtId="0" fontId="0" fillId="12" borderId="3" xfId="0" applyFill="1" applyBorder="1" applyAlignment="1"/>
    <xf numFmtId="0" fontId="12" fillId="12" borderId="3" xfId="0" applyFont="1" applyFill="1" applyBorder="1" applyAlignment="1">
      <alignment horizontal="center"/>
    </xf>
    <xf numFmtId="1" fontId="5" fillId="15" borderId="3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12" xfId="0" applyFont="1" applyBorder="1"/>
    <xf numFmtId="0" fontId="5" fillId="0" borderId="7" xfId="0" applyFont="1" applyBorder="1"/>
    <xf numFmtId="1" fontId="5" fillId="4" borderId="7" xfId="0" applyNumberFormat="1" applyFont="1" applyFill="1" applyBorder="1" applyAlignment="1">
      <alignment horizontal="center"/>
    </xf>
    <xf numFmtId="1" fontId="5" fillId="5" borderId="7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1" fontId="6" fillId="2" borderId="13" xfId="0" applyNumberFormat="1" applyFont="1" applyFill="1" applyBorder="1"/>
    <xf numFmtId="0" fontId="0" fillId="0" borderId="3" xfId="0" applyBorder="1" applyAlignment="1"/>
    <xf numFmtId="0" fontId="13" fillId="0" borderId="3" xfId="0" applyFont="1" applyBorder="1"/>
    <xf numFmtId="0" fontId="10" fillId="0" borderId="5" xfId="2" applyFont="1" applyFill="1" applyBorder="1" applyAlignment="1" applyProtection="1">
      <alignment horizontal="center" vertical="center"/>
      <protection locked="0"/>
    </xf>
    <xf numFmtId="0" fontId="5" fillId="0" borderId="14" xfId="0" applyFont="1" applyBorder="1"/>
    <xf numFmtId="0" fontId="0" fillId="0" borderId="14" xfId="0" applyFont="1" applyBorder="1"/>
    <xf numFmtId="0" fontId="7" fillId="8" borderId="1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/>
    </xf>
    <xf numFmtId="0" fontId="5" fillId="0" borderId="0" xfId="3" applyFont="1" applyBorder="1" applyAlignment="1"/>
    <xf numFmtId="0" fontId="5" fillId="0" borderId="0" xfId="3" applyFont="1"/>
    <xf numFmtId="0" fontId="4" fillId="0" borderId="0" xfId="3"/>
    <xf numFmtId="0" fontId="5" fillId="9" borderId="3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 applyProtection="1">
      <alignment horizontal="center" vertical="center"/>
      <protection locked="0"/>
    </xf>
    <xf numFmtId="0" fontId="11" fillId="7" borderId="3" xfId="3" applyFont="1" applyFill="1" applyBorder="1" applyAlignment="1" applyProtection="1">
      <alignment vertical="center"/>
      <protection locked="0"/>
    </xf>
    <xf numFmtId="0" fontId="10" fillId="0" borderId="3" xfId="3" applyFont="1" applyFill="1" applyBorder="1" applyAlignment="1" applyProtection="1">
      <alignment vertical="center"/>
      <protection locked="0"/>
    </xf>
    <xf numFmtId="0" fontId="5" fillId="9" borderId="3" xfId="0" applyFont="1" applyFill="1" applyBorder="1" applyAlignment="1">
      <alignment horizontal="center" vertical="center" wrapText="1"/>
    </xf>
    <xf numFmtId="0" fontId="0" fillId="12" borderId="0" xfId="0" applyFill="1" applyBorder="1" applyAlignment="1"/>
    <xf numFmtId="0" fontId="0" fillId="0" borderId="18" xfId="0" applyBorder="1"/>
    <xf numFmtId="1" fontId="5" fillId="6" borderId="12" xfId="0" applyNumberFormat="1" applyFon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0" fontId="5" fillId="0" borderId="18" xfId="0" applyFont="1" applyBorder="1"/>
    <xf numFmtId="0" fontId="10" fillId="0" borderId="11" xfId="2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1" fontId="5" fillId="13" borderId="18" xfId="0" applyNumberFormat="1" applyFont="1" applyFill="1" applyBorder="1" applyAlignment="1">
      <alignment horizontal="center"/>
    </xf>
    <xf numFmtId="0" fontId="0" fillId="11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7" fillId="8" borderId="6" xfId="0" applyFont="1" applyFill="1" applyBorder="1" applyAlignment="1">
      <alignment horizontal="center" vertical="center"/>
    </xf>
    <xf numFmtId="0" fontId="0" fillId="0" borderId="6" xfId="0" applyBorder="1" applyAlignment="1"/>
    <xf numFmtId="1" fontId="6" fillId="2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7" fillId="8" borderId="19" xfId="0" applyFont="1" applyFill="1" applyBorder="1" applyAlignment="1">
      <alignment horizontal="center" vertical="center"/>
    </xf>
    <xf numFmtId="1" fontId="6" fillId="2" borderId="18" xfId="0" applyNumberFormat="1" applyFont="1" applyFill="1" applyBorder="1"/>
    <xf numFmtId="0" fontId="0" fillId="13" borderId="3" xfId="0" applyFill="1" applyBorder="1" applyAlignment="1"/>
    <xf numFmtId="0" fontId="6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9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/>
    </xf>
    <xf numFmtId="20" fontId="12" fillId="12" borderId="3" xfId="0" applyNumberFormat="1" applyFont="1" applyFill="1" applyBorder="1" applyAlignment="1">
      <alignment horizontal="center"/>
    </xf>
    <xf numFmtId="20" fontId="0" fillId="12" borderId="3" xfId="0" applyNumberFormat="1" applyFill="1" applyBorder="1" applyAlignment="1"/>
    <xf numFmtId="0" fontId="5" fillId="1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1" fillId="7" borderId="3" xfId="3" applyFont="1" applyFill="1" applyBorder="1" applyAlignment="1" applyProtection="1">
      <alignment vertical="center"/>
      <protection locked="0"/>
    </xf>
    <xf numFmtId="0" fontId="31" fillId="7" borderId="3" xfId="3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>
      <alignment horizontal="center"/>
    </xf>
    <xf numFmtId="0" fontId="0" fillId="0" borderId="0" xfId="0" applyFont="1"/>
    <xf numFmtId="0" fontId="32" fillId="7" borderId="3" xfId="3" applyFont="1" applyFill="1" applyBorder="1" applyAlignment="1" applyProtection="1">
      <alignment vertical="center"/>
      <protection locked="0"/>
    </xf>
    <xf numFmtId="0" fontId="33" fillId="0" borderId="3" xfId="3" applyFont="1" applyFill="1" applyBorder="1" applyAlignment="1" applyProtection="1">
      <alignment vertical="center"/>
      <protection locked="0"/>
    </xf>
    <xf numFmtId="0" fontId="5" fillId="0" borderId="2" xfId="3" applyFon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4" fontId="5" fillId="0" borderId="0" xfId="0" applyNumberFormat="1" applyFont="1"/>
    <xf numFmtId="3" fontId="5" fillId="0" borderId="3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5" fillId="1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0" fontId="5" fillId="13" borderId="3" xfId="0" applyFont="1" applyFill="1" applyBorder="1" applyAlignment="1">
      <alignment horizontal="center"/>
    </xf>
    <xf numFmtId="1" fontId="6" fillId="2" borderId="18" xfId="0" applyNumberFormat="1" applyFont="1" applyFill="1" applyBorder="1"/>
    <xf numFmtId="0" fontId="5" fillId="47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9" borderId="2" xfId="0" applyFont="1" applyFill="1" applyBorder="1" applyAlignment="1">
      <alignment horizontal="center" vertical="top" wrapText="1"/>
    </xf>
    <xf numFmtId="0" fontId="5" fillId="13" borderId="3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3" fontId="12" fillId="12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5" fillId="13" borderId="22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5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7" fillId="8" borderId="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/>
    </xf>
    <xf numFmtId="0" fontId="0" fillId="13" borderId="3" xfId="0" applyFill="1" applyBorder="1" applyAlignment="1"/>
    <xf numFmtId="0" fontId="0" fillId="0" borderId="14" xfId="0" applyBorder="1" applyAlignment="1"/>
    <xf numFmtId="0" fontId="7" fillId="8" borderId="16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/>
    </xf>
    <xf numFmtId="0" fontId="5" fillId="13" borderId="14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top" wrapText="1"/>
    </xf>
    <xf numFmtId="0" fontId="8" fillId="11" borderId="35" xfId="0" applyFont="1" applyFill="1" applyBorder="1" applyAlignment="1">
      <alignment horizontal="center" vertical="top" wrapText="1"/>
    </xf>
    <xf numFmtId="0" fontId="0" fillId="11" borderId="35" xfId="0" applyFill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11" borderId="37" xfId="0" applyFill="1" applyBorder="1" applyAlignment="1">
      <alignment horizontal="center" vertical="top"/>
    </xf>
    <xf numFmtId="0" fontId="0" fillId="11" borderId="20" xfId="0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textRotation="90" wrapText="1"/>
    </xf>
    <xf numFmtId="0" fontId="8" fillId="11" borderId="34" xfId="0" applyFont="1" applyFill="1" applyBorder="1" applyAlignment="1">
      <alignment horizontal="center" vertical="center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8" fillId="11" borderId="37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50">
    <cellStyle name="20% - Énfasis1" xfId="22" builtinId="30" customBuiltin="1"/>
    <cellStyle name="20% - Énfasis1 2" xfId="49"/>
    <cellStyle name="20% - Énfasis1 2 2" xfId="193"/>
    <cellStyle name="20% - Énfasis1 2 3" xfId="135"/>
    <cellStyle name="20% - Énfasis1 2 4" xfId="77"/>
    <cellStyle name="20% - Énfasis1 3" xfId="91"/>
    <cellStyle name="20% - Énfasis1 3 2" xfId="207"/>
    <cellStyle name="20% - Énfasis1 3 3" xfId="149"/>
    <cellStyle name="20% - Énfasis1 4" xfId="107"/>
    <cellStyle name="20% - Énfasis1 4 2" xfId="223"/>
    <cellStyle name="20% - Énfasis1 4 3" xfId="165"/>
    <cellStyle name="20% - Énfasis1 5" xfId="177"/>
    <cellStyle name="20% - Énfasis1 6" xfId="119"/>
    <cellStyle name="20% - Énfasis1 7" xfId="238"/>
    <cellStyle name="20% - Énfasis1 8" xfId="61"/>
    <cellStyle name="20% - Énfasis2" xfId="26" builtinId="34" customBuiltin="1"/>
    <cellStyle name="20% - Énfasis2 2" xfId="51"/>
    <cellStyle name="20% - Énfasis2 2 2" xfId="195"/>
    <cellStyle name="20% - Énfasis2 2 3" xfId="137"/>
    <cellStyle name="20% - Énfasis2 2 4" xfId="79"/>
    <cellStyle name="20% - Énfasis2 3" xfId="93"/>
    <cellStyle name="20% - Énfasis2 3 2" xfId="209"/>
    <cellStyle name="20% - Énfasis2 3 3" xfId="151"/>
    <cellStyle name="20% - Énfasis2 4" xfId="109"/>
    <cellStyle name="20% - Énfasis2 4 2" xfId="225"/>
    <cellStyle name="20% - Énfasis2 4 3" xfId="167"/>
    <cellStyle name="20% - Énfasis2 5" xfId="179"/>
    <cellStyle name="20% - Énfasis2 6" xfId="121"/>
    <cellStyle name="20% - Énfasis2 7" xfId="240"/>
    <cellStyle name="20% - Énfasis2 8" xfId="63"/>
    <cellStyle name="20% - Énfasis3" xfId="30" builtinId="38" customBuiltin="1"/>
    <cellStyle name="20% - Énfasis3 2" xfId="53"/>
    <cellStyle name="20% - Énfasis3 2 2" xfId="197"/>
    <cellStyle name="20% - Énfasis3 2 3" xfId="139"/>
    <cellStyle name="20% - Énfasis3 2 4" xfId="81"/>
    <cellStyle name="20% - Énfasis3 3" xfId="95"/>
    <cellStyle name="20% - Énfasis3 3 2" xfId="211"/>
    <cellStyle name="20% - Énfasis3 3 3" xfId="153"/>
    <cellStyle name="20% - Énfasis3 4" xfId="111"/>
    <cellStyle name="20% - Énfasis3 4 2" xfId="227"/>
    <cellStyle name="20% - Énfasis3 4 3" xfId="169"/>
    <cellStyle name="20% - Énfasis3 5" xfId="181"/>
    <cellStyle name="20% - Énfasis3 6" xfId="123"/>
    <cellStyle name="20% - Énfasis3 7" xfId="242"/>
    <cellStyle name="20% - Énfasis3 8" xfId="65"/>
    <cellStyle name="20% - Énfasis4" xfId="34" builtinId="42" customBuiltin="1"/>
    <cellStyle name="20% - Énfasis4 2" xfId="55"/>
    <cellStyle name="20% - Énfasis4 2 2" xfId="199"/>
    <cellStyle name="20% - Énfasis4 2 3" xfId="141"/>
    <cellStyle name="20% - Énfasis4 2 4" xfId="83"/>
    <cellStyle name="20% - Énfasis4 3" xfId="97"/>
    <cellStyle name="20% - Énfasis4 3 2" xfId="213"/>
    <cellStyle name="20% - Énfasis4 3 3" xfId="155"/>
    <cellStyle name="20% - Énfasis4 4" xfId="113"/>
    <cellStyle name="20% - Énfasis4 4 2" xfId="229"/>
    <cellStyle name="20% - Énfasis4 4 3" xfId="171"/>
    <cellStyle name="20% - Énfasis4 5" xfId="183"/>
    <cellStyle name="20% - Énfasis4 6" xfId="125"/>
    <cellStyle name="20% - Énfasis4 7" xfId="244"/>
    <cellStyle name="20% - Énfasis4 8" xfId="67"/>
    <cellStyle name="20% - Énfasis5" xfId="38" builtinId="46" customBuiltin="1"/>
    <cellStyle name="20% - Énfasis5 2" xfId="57"/>
    <cellStyle name="20% - Énfasis5 2 2" xfId="201"/>
    <cellStyle name="20% - Énfasis5 2 3" xfId="143"/>
    <cellStyle name="20% - Énfasis5 2 4" xfId="85"/>
    <cellStyle name="20% - Énfasis5 3" xfId="99"/>
    <cellStyle name="20% - Énfasis5 3 2" xfId="215"/>
    <cellStyle name="20% - Énfasis5 3 3" xfId="157"/>
    <cellStyle name="20% - Énfasis5 4" xfId="115"/>
    <cellStyle name="20% - Énfasis5 4 2" xfId="231"/>
    <cellStyle name="20% - Énfasis5 4 3" xfId="173"/>
    <cellStyle name="20% - Énfasis5 5" xfId="185"/>
    <cellStyle name="20% - Énfasis5 6" xfId="127"/>
    <cellStyle name="20% - Énfasis5 7" xfId="246"/>
    <cellStyle name="20% - Énfasis5 8" xfId="69"/>
    <cellStyle name="20% - Énfasis6" xfId="42" builtinId="50" customBuiltin="1"/>
    <cellStyle name="20% - Énfasis6 2" xfId="59"/>
    <cellStyle name="20% - Énfasis6 2 2" xfId="203"/>
    <cellStyle name="20% - Énfasis6 2 3" xfId="145"/>
    <cellStyle name="20% - Énfasis6 2 4" xfId="87"/>
    <cellStyle name="20% - Énfasis6 3" xfId="101"/>
    <cellStyle name="20% - Énfasis6 3 2" xfId="217"/>
    <cellStyle name="20% - Énfasis6 3 3" xfId="159"/>
    <cellStyle name="20% - Énfasis6 4" xfId="117"/>
    <cellStyle name="20% - Énfasis6 4 2" xfId="233"/>
    <cellStyle name="20% - Énfasis6 4 3" xfId="175"/>
    <cellStyle name="20% - Énfasis6 5" xfId="187"/>
    <cellStyle name="20% - Énfasis6 6" xfId="129"/>
    <cellStyle name="20% - Énfasis6 7" xfId="248"/>
    <cellStyle name="20% - Énfasis6 8" xfId="71"/>
    <cellStyle name="40% - Énfasis1" xfId="23" builtinId="31" customBuiltin="1"/>
    <cellStyle name="40% - Énfasis1 2" xfId="50"/>
    <cellStyle name="40% - Énfasis1 2 2" xfId="194"/>
    <cellStyle name="40% - Énfasis1 2 3" xfId="136"/>
    <cellStyle name="40% - Énfasis1 2 4" xfId="78"/>
    <cellStyle name="40% - Énfasis1 3" xfId="92"/>
    <cellStyle name="40% - Énfasis1 3 2" xfId="208"/>
    <cellStyle name="40% - Énfasis1 3 3" xfId="150"/>
    <cellStyle name="40% - Énfasis1 4" xfId="108"/>
    <cellStyle name="40% - Énfasis1 4 2" xfId="224"/>
    <cellStyle name="40% - Énfasis1 4 3" xfId="166"/>
    <cellStyle name="40% - Énfasis1 5" xfId="178"/>
    <cellStyle name="40% - Énfasis1 6" xfId="120"/>
    <cellStyle name="40% - Énfasis1 7" xfId="239"/>
    <cellStyle name="40% - Énfasis1 8" xfId="62"/>
    <cellStyle name="40% - Énfasis2" xfId="27" builtinId="35" customBuiltin="1"/>
    <cellStyle name="40% - Énfasis2 2" xfId="52"/>
    <cellStyle name="40% - Énfasis2 2 2" xfId="196"/>
    <cellStyle name="40% - Énfasis2 2 3" xfId="138"/>
    <cellStyle name="40% - Énfasis2 2 4" xfId="80"/>
    <cellStyle name="40% - Énfasis2 3" xfId="94"/>
    <cellStyle name="40% - Énfasis2 3 2" xfId="210"/>
    <cellStyle name="40% - Énfasis2 3 3" xfId="152"/>
    <cellStyle name="40% - Énfasis2 4" xfId="110"/>
    <cellStyle name="40% - Énfasis2 4 2" xfId="226"/>
    <cellStyle name="40% - Énfasis2 4 3" xfId="168"/>
    <cellStyle name="40% - Énfasis2 5" xfId="180"/>
    <cellStyle name="40% - Énfasis2 6" xfId="122"/>
    <cellStyle name="40% - Énfasis2 7" xfId="241"/>
    <cellStyle name="40% - Énfasis2 8" xfId="64"/>
    <cellStyle name="40% - Énfasis3" xfId="31" builtinId="39" customBuiltin="1"/>
    <cellStyle name="40% - Énfasis3 2" xfId="54"/>
    <cellStyle name="40% - Énfasis3 2 2" xfId="198"/>
    <cellStyle name="40% - Énfasis3 2 3" xfId="140"/>
    <cellStyle name="40% - Énfasis3 2 4" xfId="82"/>
    <cellStyle name="40% - Énfasis3 3" xfId="96"/>
    <cellStyle name="40% - Énfasis3 3 2" xfId="212"/>
    <cellStyle name="40% - Énfasis3 3 3" xfId="154"/>
    <cellStyle name="40% - Énfasis3 4" xfId="112"/>
    <cellStyle name="40% - Énfasis3 4 2" xfId="228"/>
    <cellStyle name="40% - Énfasis3 4 3" xfId="170"/>
    <cellStyle name="40% - Énfasis3 5" xfId="182"/>
    <cellStyle name="40% - Énfasis3 6" xfId="124"/>
    <cellStyle name="40% - Énfasis3 7" xfId="243"/>
    <cellStyle name="40% - Énfasis3 8" xfId="66"/>
    <cellStyle name="40% - Énfasis4" xfId="35" builtinId="43" customBuiltin="1"/>
    <cellStyle name="40% - Énfasis4 2" xfId="56"/>
    <cellStyle name="40% - Énfasis4 2 2" xfId="200"/>
    <cellStyle name="40% - Énfasis4 2 3" xfId="142"/>
    <cellStyle name="40% - Énfasis4 2 4" xfId="84"/>
    <cellStyle name="40% - Énfasis4 3" xfId="98"/>
    <cellStyle name="40% - Énfasis4 3 2" xfId="214"/>
    <cellStyle name="40% - Énfasis4 3 3" xfId="156"/>
    <cellStyle name="40% - Énfasis4 4" xfId="114"/>
    <cellStyle name="40% - Énfasis4 4 2" xfId="230"/>
    <cellStyle name="40% - Énfasis4 4 3" xfId="172"/>
    <cellStyle name="40% - Énfasis4 5" xfId="184"/>
    <cellStyle name="40% - Énfasis4 6" xfId="126"/>
    <cellStyle name="40% - Énfasis4 7" xfId="245"/>
    <cellStyle name="40% - Énfasis4 8" xfId="68"/>
    <cellStyle name="40% - Énfasis5" xfId="39" builtinId="47" customBuiltin="1"/>
    <cellStyle name="40% - Énfasis5 2" xfId="58"/>
    <cellStyle name="40% - Énfasis5 2 2" xfId="202"/>
    <cellStyle name="40% - Énfasis5 2 3" xfId="144"/>
    <cellStyle name="40% - Énfasis5 2 4" xfId="86"/>
    <cellStyle name="40% - Énfasis5 3" xfId="100"/>
    <cellStyle name="40% - Énfasis5 3 2" xfId="216"/>
    <cellStyle name="40% - Énfasis5 3 3" xfId="158"/>
    <cellStyle name="40% - Énfasis5 4" xfId="116"/>
    <cellStyle name="40% - Énfasis5 4 2" xfId="232"/>
    <cellStyle name="40% - Énfasis5 4 3" xfId="174"/>
    <cellStyle name="40% - Énfasis5 5" xfId="186"/>
    <cellStyle name="40% - Énfasis5 6" xfId="128"/>
    <cellStyle name="40% - Énfasis5 7" xfId="247"/>
    <cellStyle name="40% - Énfasis5 8" xfId="70"/>
    <cellStyle name="40% - Énfasis6" xfId="43" builtinId="51" customBuiltin="1"/>
    <cellStyle name="40% - Énfasis6 2" xfId="60"/>
    <cellStyle name="40% - Énfasis6 2 2" xfId="204"/>
    <cellStyle name="40% - Énfasis6 2 3" xfId="146"/>
    <cellStyle name="40% - Énfasis6 2 4" xfId="88"/>
    <cellStyle name="40% - Énfasis6 3" xfId="102"/>
    <cellStyle name="40% - Énfasis6 3 2" xfId="218"/>
    <cellStyle name="40% - Énfasis6 3 3" xfId="160"/>
    <cellStyle name="40% - Énfasis6 4" xfId="118"/>
    <cellStyle name="40% - Énfasis6 4 2" xfId="234"/>
    <cellStyle name="40% - Énfasis6 4 3" xfId="176"/>
    <cellStyle name="40% - Énfasis6 5" xfId="188"/>
    <cellStyle name="40% - Énfasis6 6" xfId="130"/>
    <cellStyle name="40% - Énfasis6 7" xfId="249"/>
    <cellStyle name="40% - Énfasis6 8" xfId="72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Excel Built-in Normal" xfId="4"/>
    <cellStyle name="Incorrecto" xfId="11" builtinId="27" customBuiltin="1"/>
    <cellStyle name="Millares 2" xfId="236"/>
    <cellStyle name="Neutral" xfId="12" builtinId="28" customBuiltin="1"/>
    <cellStyle name="Normal" xfId="0" builtinId="0"/>
    <cellStyle name="Normal 2" xfId="1"/>
    <cellStyle name="Normal 3" xfId="2"/>
    <cellStyle name="Normal 3 2" xfId="3"/>
    <cellStyle name="Normal 4" xfId="45"/>
    <cellStyle name="Normal 4 2" xfId="103"/>
    <cellStyle name="Normal 4 2 2" xfId="219"/>
    <cellStyle name="Normal 4 2 3" xfId="161"/>
    <cellStyle name="Normal 4 3" xfId="89"/>
    <cellStyle name="Normal 4 3 2" xfId="205"/>
    <cellStyle name="Normal 4 3 3" xfId="147"/>
    <cellStyle name="Normal 4 4" xfId="189"/>
    <cellStyle name="Normal 4 5" xfId="131"/>
    <cellStyle name="Normal 4 6" xfId="73"/>
    <cellStyle name="Normal 5" xfId="47"/>
    <cellStyle name="Normal 5 2" xfId="191"/>
    <cellStyle name="Normal 5 3" xfId="133"/>
    <cellStyle name="Normal 5 4" xfId="75"/>
    <cellStyle name="Normal 6" xfId="105"/>
    <cellStyle name="Normal 6 2" xfId="221"/>
    <cellStyle name="Normal 6 3" xfId="163"/>
    <cellStyle name="Normal 7" xfId="235"/>
    <cellStyle name="Notas 2" xfId="46"/>
    <cellStyle name="Notas 2 2" xfId="104"/>
    <cellStyle name="Notas 2 2 2" xfId="220"/>
    <cellStyle name="Notas 2 2 3" xfId="162"/>
    <cellStyle name="Notas 2 3" xfId="90"/>
    <cellStyle name="Notas 2 3 2" xfId="206"/>
    <cellStyle name="Notas 2 3 3" xfId="148"/>
    <cellStyle name="Notas 2 4" xfId="190"/>
    <cellStyle name="Notas 2 5" xfId="132"/>
    <cellStyle name="Notas 2 6" xfId="74"/>
    <cellStyle name="Notas 3" xfId="48"/>
    <cellStyle name="Notas 3 2" xfId="192"/>
    <cellStyle name="Notas 3 3" xfId="134"/>
    <cellStyle name="Notas 3 4" xfId="76"/>
    <cellStyle name="Notas 4" xfId="106"/>
    <cellStyle name="Notas 4 2" xfId="222"/>
    <cellStyle name="Notas 4 3" xfId="164"/>
    <cellStyle name="Notas 5" xfId="237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zoomScale="70" zoomScaleNormal="70" workbookViewId="0">
      <selection activeCell="X24" sqref="X24"/>
    </sheetView>
  </sheetViews>
  <sheetFormatPr baseColWidth="10" defaultRowHeight="15.5" x14ac:dyDescent="0.35"/>
  <cols>
    <col min="1" max="1" width="11" style="1" customWidth="1"/>
    <col min="2" max="2" width="7.1796875" style="1" customWidth="1"/>
    <col min="3" max="3" width="36.453125" style="1" bestFit="1" customWidth="1"/>
    <col min="4" max="4" width="19.81640625" style="82" bestFit="1" customWidth="1"/>
    <col min="5" max="5" width="53.81640625" style="1" bestFit="1" customWidth="1"/>
    <col min="6" max="6" width="13.1796875" style="1" bestFit="1" customWidth="1"/>
    <col min="7" max="7" width="11.81640625" style="1" customWidth="1"/>
    <col min="8" max="8" width="9.54296875" style="1" bestFit="1" customWidth="1"/>
    <col min="9" max="9" width="9.453125" customWidth="1"/>
    <col min="10" max="10" width="8.54296875" customWidth="1"/>
    <col min="11" max="11" width="9.81640625" customWidth="1"/>
    <col min="12" max="12" width="9.54296875" customWidth="1"/>
    <col min="13" max="13" width="13.1796875" customWidth="1"/>
    <col min="14" max="14" width="10.453125" customWidth="1"/>
    <col min="15" max="15" width="13.1796875" customWidth="1"/>
    <col min="16" max="16" width="10.453125" customWidth="1"/>
    <col min="17" max="17" width="13.1796875" customWidth="1"/>
    <col min="18" max="18" width="10.453125" customWidth="1"/>
    <col min="19" max="19" width="6.7265625" customWidth="1"/>
    <col min="20" max="21" width="8.54296875" customWidth="1"/>
    <col min="22" max="22" width="9.1796875" customWidth="1"/>
    <col min="23" max="23" width="8" customWidth="1"/>
    <col min="25" max="25" width="0" hidden="1" customWidth="1"/>
    <col min="26" max="26" width="12" bestFit="1" customWidth="1"/>
    <col min="28" max="28" width="37.26953125" bestFit="1" customWidth="1"/>
  </cols>
  <sheetData>
    <row r="1" spans="1:44" ht="16" thickBot="1" x14ac:dyDescent="0.4">
      <c r="C1" s="16"/>
      <c r="D1" s="17"/>
      <c r="E1" s="17"/>
      <c r="F1" s="17"/>
      <c r="G1" s="16"/>
    </row>
    <row r="2" spans="1:44" ht="13" thickTop="1" x14ac:dyDescent="0.25">
      <c r="A2"/>
      <c r="B2" s="114" t="s">
        <v>30</v>
      </c>
      <c r="C2" s="115"/>
      <c r="D2" s="115"/>
      <c r="E2" s="115"/>
      <c r="F2" s="115"/>
      <c r="G2" s="115"/>
      <c r="H2" s="115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7"/>
      <c r="Y2" s="59"/>
    </row>
    <row r="3" spans="1:44" ht="15.75" customHeight="1" x14ac:dyDescent="0.25">
      <c r="A3"/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20"/>
      <c r="Y3" s="59"/>
    </row>
    <row r="4" spans="1:44" ht="82.5" customHeight="1" x14ac:dyDescent="0.25">
      <c r="A4" s="121" t="s">
        <v>41</v>
      </c>
      <c r="B4" s="121" t="s">
        <v>8</v>
      </c>
      <c r="C4" s="124" t="s">
        <v>7</v>
      </c>
      <c r="D4" s="124" t="s">
        <v>6</v>
      </c>
      <c r="E4" s="126" t="s">
        <v>5</v>
      </c>
      <c r="F4" s="111" t="s">
        <v>40</v>
      </c>
      <c r="G4" s="129" t="s">
        <v>155</v>
      </c>
      <c r="H4" s="129"/>
      <c r="I4" s="129" t="s">
        <v>154</v>
      </c>
      <c r="J4" s="129"/>
      <c r="K4" s="129" t="s">
        <v>156</v>
      </c>
      <c r="L4" s="129"/>
      <c r="M4" s="130" t="s">
        <v>157</v>
      </c>
      <c r="N4" s="131"/>
      <c r="O4" s="130" t="s">
        <v>158</v>
      </c>
      <c r="P4" s="131"/>
      <c r="Q4" s="130" t="s">
        <v>160</v>
      </c>
      <c r="R4" s="131"/>
      <c r="S4" s="130"/>
      <c r="T4" s="131"/>
      <c r="U4" s="104"/>
      <c r="V4" s="150" t="s">
        <v>21</v>
      </c>
      <c r="W4" s="150" t="s">
        <v>22</v>
      </c>
      <c r="X4" s="132" t="s">
        <v>4</v>
      </c>
      <c r="Y4" s="60"/>
      <c r="Z4" s="135" t="s">
        <v>26</v>
      </c>
      <c r="AA4" s="142" t="s">
        <v>8</v>
      </c>
      <c r="AB4" s="124" t="s">
        <v>7</v>
      </c>
    </row>
    <row r="5" spans="1:44" ht="34.5" customHeight="1" x14ac:dyDescent="0.25">
      <c r="A5" s="122"/>
      <c r="B5" s="122"/>
      <c r="C5" s="125"/>
      <c r="D5" s="125"/>
      <c r="E5" s="127"/>
      <c r="F5" s="112"/>
      <c r="G5" s="149" t="s">
        <v>3</v>
      </c>
      <c r="H5" s="149" t="s">
        <v>2</v>
      </c>
      <c r="I5" s="149" t="s">
        <v>3</v>
      </c>
      <c r="J5" s="149" t="s">
        <v>2</v>
      </c>
      <c r="K5" s="149" t="s">
        <v>3</v>
      </c>
      <c r="L5" s="149" t="s">
        <v>2</v>
      </c>
      <c r="M5" s="133" t="s">
        <v>3</v>
      </c>
      <c r="N5" s="134" t="s">
        <v>2</v>
      </c>
      <c r="O5" s="133" t="s">
        <v>3</v>
      </c>
      <c r="P5" s="134" t="s">
        <v>2</v>
      </c>
      <c r="Q5" s="72" t="s">
        <v>3</v>
      </c>
      <c r="R5" s="72" t="s">
        <v>2</v>
      </c>
      <c r="S5" s="149" t="s">
        <v>3</v>
      </c>
      <c r="T5" s="149" t="s">
        <v>2</v>
      </c>
      <c r="U5" s="72"/>
      <c r="V5" s="150"/>
      <c r="W5" s="150"/>
      <c r="X5" s="132"/>
      <c r="Y5" s="61"/>
      <c r="Z5" s="136"/>
      <c r="AA5" s="143"/>
      <c r="AB5" s="125"/>
    </row>
    <row r="6" spans="1:44" ht="30" customHeight="1" x14ac:dyDescent="0.25">
      <c r="A6" s="123"/>
      <c r="B6" s="123"/>
      <c r="C6" s="125"/>
      <c r="D6" s="125"/>
      <c r="E6" s="128"/>
      <c r="F6" s="113"/>
      <c r="G6" s="21" t="s">
        <v>1</v>
      </c>
      <c r="H6" s="21" t="s">
        <v>0</v>
      </c>
      <c r="I6" s="21" t="s">
        <v>1</v>
      </c>
      <c r="J6" s="21" t="s">
        <v>0</v>
      </c>
      <c r="K6" s="21" t="s">
        <v>1</v>
      </c>
      <c r="L6" s="21" t="s">
        <v>0</v>
      </c>
      <c r="M6" s="21" t="s">
        <v>1</v>
      </c>
      <c r="N6" s="21" t="s">
        <v>0</v>
      </c>
      <c r="O6" s="21" t="s">
        <v>1</v>
      </c>
      <c r="P6" s="21" t="s">
        <v>0</v>
      </c>
      <c r="Q6" s="21" t="s">
        <v>1</v>
      </c>
      <c r="R6" s="21" t="s">
        <v>0</v>
      </c>
      <c r="S6" s="50" t="s">
        <v>1</v>
      </c>
      <c r="T6" s="50" t="s">
        <v>0</v>
      </c>
      <c r="U6" s="72"/>
      <c r="V6" s="151"/>
      <c r="W6" s="151"/>
      <c r="X6" s="132"/>
      <c r="Y6" s="62"/>
      <c r="Z6" s="137"/>
      <c r="AA6" s="143"/>
      <c r="AB6" s="125"/>
    </row>
    <row r="7" spans="1:44" x14ac:dyDescent="0.25">
      <c r="A7"/>
      <c r="B7" s="154" t="s">
        <v>11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6"/>
      <c r="Y7" s="6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1"/>
    </row>
    <row r="8" spans="1:44" x14ac:dyDescent="0.35">
      <c r="A8" s="9"/>
      <c r="B8" s="9"/>
      <c r="C8" s="15"/>
      <c r="D8" s="14"/>
      <c r="E8" s="13"/>
      <c r="F8" s="13"/>
      <c r="G8" s="144"/>
      <c r="H8" s="145"/>
      <c r="I8" s="144"/>
      <c r="J8" s="145"/>
      <c r="K8" s="144"/>
      <c r="L8" s="145"/>
      <c r="M8" s="109"/>
      <c r="N8" s="110"/>
      <c r="O8" s="152"/>
      <c r="P8" s="153"/>
      <c r="Q8" s="109"/>
      <c r="R8" s="110"/>
      <c r="S8" s="36"/>
      <c r="T8" s="36"/>
      <c r="U8" s="36"/>
      <c r="V8" s="36"/>
      <c r="W8" s="36"/>
      <c r="X8" s="12"/>
      <c r="Y8" s="64"/>
      <c r="Z8" s="9"/>
      <c r="AA8" s="15"/>
      <c r="AB8" s="14"/>
      <c r="AC8" s="69"/>
      <c r="AD8" s="144"/>
      <c r="AE8" s="145"/>
      <c r="AF8" s="144"/>
      <c r="AG8" s="145"/>
      <c r="AH8" s="109"/>
      <c r="AI8" s="146"/>
      <c r="AJ8" s="144"/>
      <c r="AK8" s="145"/>
      <c r="AL8" s="109"/>
      <c r="AM8" s="146"/>
      <c r="AN8" s="14"/>
      <c r="AO8" s="36"/>
      <c r="AP8" s="36"/>
      <c r="AQ8" s="36"/>
      <c r="AR8" s="12"/>
    </row>
    <row r="9" spans="1:44" x14ac:dyDescent="0.25">
      <c r="A9"/>
      <c r="B9" s="147" t="s">
        <v>24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48"/>
      <c r="Y9" s="67"/>
      <c r="Z9" s="138"/>
      <c r="AA9" s="139"/>
      <c r="AB9" s="140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41"/>
    </row>
    <row r="10" spans="1:44" ht="14.25" customHeight="1" x14ac:dyDescent="0.35">
      <c r="A10" s="70"/>
      <c r="B10" s="47">
        <v>1</v>
      </c>
      <c r="C10" s="7" t="s">
        <v>29</v>
      </c>
      <c r="D10" s="78">
        <v>3124359</v>
      </c>
      <c r="E10" s="7" t="s">
        <v>47</v>
      </c>
      <c r="F10" s="58"/>
      <c r="G10" s="58" t="str">
        <f>IF(ISNA(VLOOKUP(B10,'1ª PRUEBA  '!$A$8:$T$50,18,FALSE)),0,VLOOKUP(B10,'1ª PRUEBA  '!$A$8:$T$50,18,FALSE))</f>
        <v>2829.00</v>
      </c>
      <c r="H10" s="58">
        <f>IF(ISNA(VLOOKUP(B10,'1ª PRUEBA  '!$A$8:$T$50,20,FALSE)),0,VLOOKUP(B10,'1ª PRUEBA  '!$A$8:$T$50,20,FALSE))</f>
        <v>25</v>
      </c>
      <c r="I10" s="58">
        <f>IF(ISNA(VLOOKUP(B10,'2ª PRUEBA '!$A$8:$Q$18,17,FALSE)),0,(VLOOKUP(B10,'2ª PRUEBA '!$A$8:$Q$18,17,FALSE)))</f>
        <v>3297</v>
      </c>
      <c r="J10" s="58">
        <f>IF(ISNA(VLOOKUP(B10,'2ª PRUEBA '!$A$8:$S$18,18,FALSE)),0,VLOOKUP(B10,'2ª PRUEBA '!$A$8:$S$18,19,FALSE))</f>
        <v>25</v>
      </c>
      <c r="K10" s="58">
        <f>IF(ISNA(VLOOKUP(B10,'3ª PRUEBA '!$A$8:$T$16,17,FALSE)),0,VLOOKUP(B10,'3ª PRUEBA '!$A$8:$T$16,18,FALSE))</f>
        <v>1826</v>
      </c>
      <c r="L10" s="58">
        <f>IF(ISNA(VLOOKUP(B10,'3ª PRUEBA '!$A$8:$T$16,18,FALSE)),0,VLOOKUP(B10,'3ª PRUEBA '!$A$8:$T$16,20,FALSE))</f>
        <v>20</v>
      </c>
      <c r="M10" s="97">
        <f>IF(ISNA(VLOOKUP($B10,'4ª PRUEBA '!$A$8:$T$19,16,FALSE)),0,VLOOKUP($B10,'4ª PRUEBA '!$A$8:$T$19,13,FALSE))</f>
        <v>2691</v>
      </c>
      <c r="N10" s="97">
        <f>IF(ISNA(VLOOKUP(B10,'4ª PRUEBA '!$A$8:$T$19,18,FALSE)),0,VLOOKUP(B10,'4ª PRUEBA '!$A$8:$T$19,15,FALSE))</f>
        <v>23</v>
      </c>
      <c r="O10" s="97" t="str">
        <f>IF(ISNA(VLOOKUP($B10,'5ª PRUEBA'!$A$8:$T$19,16,FALSE)),0,VLOOKUP($B10,'5ª PRUEBA'!$A$8:$T$19,12,FALSE))</f>
        <v>2430.00</v>
      </c>
      <c r="P10" s="97">
        <f>IF(ISNA(VLOOKUP($B10,'5ª PRUEBA'!$A$8:$T$19,18,FALSE)),0,VLOOKUP($B10,'5ª PRUEBA'!$A$8:$T$19,14,FALSE))</f>
        <v>20</v>
      </c>
      <c r="Q10" s="97">
        <f>IF(ISNA(VLOOKUP($B10,'6ª PRUEBA'!$A$8:$T$19,16,FALSE)),0,VLOOKUP($B10,'6ª PRUEBA'!$A$8:$T$19,11,FALSE))</f>
        <v>2832</v>
      </c>
      <c r="R10" s="97">
        <f>IF(ISNA(VLOOKUP($B10,'6ª PRUEBA'!$A$8:$T$19,18,FALSE)),0,VLOOKUP($B10,'6ª PRUEBA'!$A$8:$T$19,13,FALSE))</f>
        <v>23</v>
      </c>
      <c r="S10" s="58"/>
      <c r="T10" s="58"/>
      <c r="U10" s="58"/>
      <c r="V10" s="23"/>
      <c r="W10" s="3"/>
      <c r="X10" s="68">
        <f>+H10+J10+L10+N10+P10+R10</f>
        <v>136</v>
      </c>
      <c r="Y10" s="68">
        <v>102</v>
      </c>
      <c r="Z10" s="66">
        <v>2</v>
      </c>
      <c r="AA10" s="57">
        <v>1</v>
      </c>
      <c r="AB10" s="55" t="s">
        <v>29</v>
      </c>
      <c r="AC10">
        <v>113</v>
      </c>
    </row>
    <row r="11" spans="1:44" ht="14.25" customHeight="1" x14ac:dyDescent="0.35">
      <c r="A11" s="70"/>
      <c r="B11" s="47">
        <v>2</v>
      </c>
      <c r="C11" s="7" t="s">
        <v>38</v>
      </c>
      <c r="D11" s="78" t="s">
        <v>72</v>
      </c>
      <c r="E11" s="7" t="s">
        <v>39</v>
      </c>
      <c r="F11" s="58"/>
      <c r="G11" s="58" t="str">
        <f>IF(ISNA(VLOOKUP(B11,'1ª PRUEBA  '!$A$8:$T$50,18,FALSE)),0,VLOOKUP(B11,'1ª PRUEBA  '!$A$8:$T$50,18,FALSE))</f>
        <v>2069.00</v>
      </c>
      <c r="H11" s="58">
        <f>IF(ISNA(VLOOKUP(B11,'1ª PRUEBA  '!$A$8:$T$50,20,FALSE)),0,VLOOKUP(B11,'1ª PRUEBA  '!$A$8:$T$50,20,FALSE))</f>
        <v>23</v>
      </c>
      <c r="I11" s="97">
        <f>IF(ISNA(VLOOKUP(B11,'2ª PRUEBA '!$A$8:$Q$18,17,FALSE)),0,(VLOOKUP(B11,'2ª PRUEBA '!$A$8:$Q$18,17,FALSE)))</f>
        <v>3166</v>
      </c>
      <c r="J11" s="97">
        <f>IF(ISNA(VLOOKUP(B11,'2ª PRUEBA '!$A$8:$S$18,18,FALSE)),0,VLOOKUP(B11,'2ª PRUEBA '!$A$8:$S$18,19,FALSE))</f>
        <v>23</v>
      </c>
      <c r="K11" s="97">
        <f>IF(ISNA(VLOOKUP(B11,'3ª PRUEBA '!$A$8:$T$16,17,FALSE)),0,VLOOKUP(B11,'3ª PRUEBA '!$A$8:$T$16,18,FALSE))</f>
        <v>2128</v>
      </c>
      <c r="L11" s="97">
        <f>IF(ISNA(VLOOKUP(B11,'3ª PRUEBA '!$A$8:$T$16,18,FALSE)),0,VLOOKUP(B11,'3ª PRUEBA '!$A$8:$T$16,20,FALSE))</f>
        <v>25</v>
      </c>
      <c r="M11" s="97">
        <f>IF(ISNA(VLOOKUP(B11,'4ª PRUEBA '!$A$8:$T$19,16,FALSE)),0,VLOOKUP(B11,'4ª PRUEBA '!$A$8:$T$19,13,FALSE))</f>
        <v>2629</v>
      </c>
      <c r="N11" s="97">
        <f>IF(ISNA(VLOOKUP(B11,'4ª PRUEBA '!$A$8:$T$19,18,FALSE)),0,VLOOKUP(B11,'4ª PRUEBA '!$A$8:$T$19,15,FALSE))</f>
        <v>20</v>
      </c>
      <c r="O11" s="97" t="str">
        <f>IF(ISNA(VLOOKUP($B11,'5ª PRUEBA'!$A$8:$T$19,16,FALSE)),0,VLOOKUP($B11,'5ª PRUEBA'!$A$8:$T$19,12,FALSE))</f>
        <v>3164.00</v>
      </c>
      <c r="P11" s="97">
        <f>IF(ISNA(VLOOKUP($B11,'5ª PRUEBA'!$A$8:$T$19,18,FALSE)),0,VLOOKUP($B11,'5ª PRUEBA'!$A$8:$T$19,14,FALSE))</f>
        <v>25</v>
      </c>
      <c r="Q11" s="97">
        <f>IF(ISNA(VLOOKUP($B11,'6ª PRUEBA'!$A$8:$T$19,16,FALSE)),0,VLOOKUP($B11,'6ª PRUEBA'!$A$8:$T$19,11,FALSE))</f>
        <v>3087</v>
      </c>
      <c r="R11" s="97">
        <f>IF(ISNA(VLOOKUP($B11,'6ª PRUEBA'!$A$8:$T$19,18,FALSE)),0,VLOOKUP($B11,'6ª PRUEBA'!$A$8:$T$19,13,FALSE))</f>
        <v>25</v>
      </c>
      <c r="S11" s="58"/>
      <c r="T11" s="58"/>
      <c r="U11" s="58"/>
      <c r="V11" s="23"/>
      <c r="W11" s="3"/>
      <c r="X11" s="101">
        <f t="shared" ref="X11:X25" si="0">+H11+J11+L11+N11+P11+R11</f>
        <v>141</v>
      </c>
      <c r="Y11" s="68">
        <v>98</v>
      </c>
      <c r="Z11" s="66">
        <v>1</v>
      </c>
      <c r="AA11" s="57">
        <v>2</v>
      </c>
      <c r="AB11" s="55" t="s">
        <v>38</v>
      </c>
      <c r="AC11">
        <v>116</v>
      </c>
    </row>
    <row r="12" spans="1:44" ht="14.25" customHeight="1" x14ac:dyDescent="0.35">
      <c r="A12" s="70"/>
      <c r="B12" s="47">
        <v>3</v>
      </c>
      <c r="C12" s="7" t="s">
        <v>44</v>
      </c>
      <c r="D12" s="78" t="s">
        <v>80</v>
      </c>
      <c r="E12" s="7" t="s">
        <v>47</v>
      </c>
      <c r="F12" s="58"/>
      <c r="G12" s="58" t="str">
        <f>IF(ISNA(VLOOKUP(B12,'1ª PRUEBA  '!$A$8:$T$50,18,FALSE)),0,VLOOKUP(B12,'1ª PRUEBA  '!$A$8:$T$50,18,FALSE))</f>
        <v>1570.00</v>
      </c>
      <c r="H12" s="58">
        <f>IF(ISNA(VLOOKUP(B12,'1ª PRUEBA  '!$A$8:$T$50,20,FALSE)),0,VLOOKUP(B12,'1ª PRUEBA  '!$A$8:$T$50,20,FALSE))</f>
        <v>20</v>
      </c>
      <c r="I12" s="97">
        <f>IF(ISNA(VLOOKUP(B12,'2ª PRUEBA '!$A$8:$Q$18,17,FALSE)),0,(VLOOKUP(B12,'2ª PRUEBA '!$A$8:$Q$18,17,FALSE)))</f>
        <v>0</v>
      </c>
      <c r="J12" s="97">
        <f>IF(ISNA(VLOOKUP(B12,'2ª PRUEBA '!$A$8:$S$18,18,FALSE)),0,VLOOKUP(B12,'2ª PRUEBA '!$A$8:$S$18,19,FALSE))</f>
        <v>12</v>
      </c>
      <c r="K12" s="97">
        <f>IF(ISNA(VLOOKUP(B12,'3ª PRUEBA '!$A$8:$T$16,17,FALSE)),0,VLOOKUP(B12,'3ª PRUEBA '!$A$8:$T$16,18,FALSE))</f>
        <v>1815</v>
      </c>
      <c r="L12" s="97">
        <f>IF(ISNA(VLOOKUP(B12,'3ª PRUEBA '!$A$8:$T$16,18,FALSE)),0,VLOOKUP(B12,'3ª PRUEBA '!$A$8:$T$16,20,FALSE))</f>
        <v>19</v>
      </c>
      <c r="M12" s="97">
        <f>IF(ISNA(VLOOKUP(B12,'4ª PRUEBA '!$A$8:$T$19,16,FALSE)),0,VLOOKUP(B12,'4ª PRUEBA '!$A$8:$T$19,13,FALSE))</f>
        <v>2570</v>
      </c>
      <c r="N12" s="97">
        <f>IF(ISNA(VLOOKUP(B12,'4ª PRUEBA '!$A$8:$T$19,18,FALSE)),0,VLOOKUP(B12,'4ª PRUEBA '!$A$8:$T$19,15,FALSE))</f>
        <v>19</v>
      </c>
      <c r="O12" s="97" t="str">
        <f>IF(ISNA(VLOOKUP($B12,'5ª PRUEBA'!$A$8:$T$19,16,FALSE)),0,VLOOKUP($B12,'5ª PRUEBA'!$A$8:$T$19,12,FALSE))</f>
        <v>1729.00</v>
      </c>
      <c r="P12" s="97">
        <f>IF(ISNA(VLOOKUP($B12,'5ª PRUEBA'!$A$8:$T$19,18,FALSE)),0,VLOOKUP($B12,'5ª PRUEBA'!$A$8:$T$19,14,FALSE))</f>
        <v>17</v>
      </c>
      <c r="Q12" s="97">
        <f>IF(ISNA(VLOOKUP($B12,'6ª PRUEBA'!$A$8:$T$19,16,FALSE)),0,VLOOKUP($B12,'6ª PRUEBA'!$A$8:$T$19,11,FALSE))</f>
        <v>1883</v>
      </c>
      <c r="R12" s="97">
        <f>IF(ISNA(VLOOKUP($B12,'6ª PRUEBA'!$A$8:$T$19,18,FALSE)),0,VLOOKUP($B12,'6ª PRUEBA'!$A$8:$T$19,13,FALSE))</f>
        <v>19</v>
      </c>
      <c r="S12" s="58"/>
      <c r="T12" s="58"/>
      <c r="U12" s="58"/>
      <c r="V12" s="23"/>
      <c r="W12" s="3"/>
      <c r="X12" s="101">
        <f t="shared" si="0"/>
        <v>106</v>
      </c>
      <c r="Y12" s="68">
        <v>82</v>
      </c>
      <c r="Z12" s="66">
        <v>3</v>
      </c>
      <c r="AA12" s="57">
        <v>3</v>
      </c>
      <c r="AB12" s="55" t="s">
        <v>44</v>
      </c>
      <c r="AC12">
        <v>87</v>
      </c>
    </row>
    <row r="13" spans="1:44" ht="14.25" customHeight="1" x14ac:dyDescent="0.35">
      <c r="A13" s="57"/>
      <c r="B13" s="47">
        <v>4</v>
      </c>
      <c r="C13" s="7" t="s">
        <v>28</v>
      </c>
      <c r="D13" s="78" t="s">
        <v>23</v>
      </c>
      <c r="E13" s="7" t="s">
        <v>37</v>
      </c>
      <c r="F13" s="58"/>
      <c r="G13" s="58" t="str">
        <f>IF(ISNA(VLOOKUP(B13,'1ª PRUEBA  '!$A$8:$T$50,18,FALSE)),0,VLOOKUP(B13,'1ª PRUEBA  '!$A$8:$T$50,18,FALSE))</f>
        <v>524.00</v>
      </c>
      <c r="H13" s="58">
        <f>IF(ISNA(VLOOKUP(B13,'1ª PRUEBA  '!$A$8:$T$50,20,FALSE)),0,VLOOKUP(B13,'1ª PRUEBA  '!$A$8:$T$50,20,FALSE))</f>
        <v>19</v>
      </c>
      <c r="I13" s="97">
        <f>IF(ISNA(VLOOKUP(B13,'2ª PRUEBA '!$A$8:$Q$18,17,FALSE)),0,(VLOOKUP(B13,'2ª PRUEBA '!$A$8:$Q$18,17,FALSE)))</f>
        <v>2514</v>
      </c>
      <c r="J13" s="97">
        <f>IF(ISNA(VLOOKUP(B13,'2ª PRUEBA '!$A$8:$S$18,18,FALSE)),0,VLOOKUP(B13,'2ª PRUEBA '!$A$8:$S$18,19,FALSE))</f>
        <v>20</v>
      </c>
      <c r="K13" s="97">
        <f>IF(ISNA(VLOOKUP(B13,'3ª PRUEBA '!$A$8:$T$16,17,FALSE)),0,VLOOKUP(B13,'3ª PRUEBA '!$A$8:$T$16,18,FALSE))</f>
        <v>0</v>
      </c>
      <c r="L13" s="97">
        <f>IF(ISNA(VLOOKUP(B13,'3ª PRUEBA '!$A$8:$T$16,18,FALSE)),0,VLOOKUP(B13,'3ª PRUEBA '!$A$8:$T$16,20,FALSE))</f>
        <v>0</v>
      </c>
      <c r="M13" s="97">
        <f>IF(ISNA(VLOOKUP(B13,'4ª PRUEBA '!$A$8:$T$19,16,FALSE)),0,VLOOKUP(B13,'4ª PRUEBA '!$A$8:$T$19,13,FALSE))</f>
        <v>1784</v>
      </c>
      <c r="N13" s="97">
        <f>IF(ISNA(VLOOKUP(B13,'4ª PRUEBA '!$A$8:$T$19,18,FALSE)),0,VLOOKUP(B13,'4ª PRUEBA '!$A$8:$T$19,15,FALSE))</f>
        <v>17</v>
      </c>
      <c r="O13" s="97" t="str">
        <f>IF(ISNA(VLOOKUP($B13,'5ª PRUEBA'!$A$8:$T$19,16,FALSE)),0,VLOOKUP($B13,'5ª PRUEBA'!$A$8:$T$19,12,FALSE))</f>
        <v>2030.00</v>
      </c>
      <c r="P13" s="97">
        <f>IF(ISNA(VLOOKUP($B13,'5ª PRUEBA'!$A$8:$T$19,18,FALSE)),0,VLOOKUP($B13,'5ª PRUEBA'!$A$8:$T$19,14,FALSE))</f>
        <v>19</v>
      </c>
      <c r="Q13" s="97">
        <f>IF(ISNA(VLOOKUP($B13,'6ª PRUEBA'!$A$8:$T$19,16,FALSE)),0,VLOOKUP($B13,'6ª PRUEBA'!$A$8:$T$19,11,FALSE))</f>
        <v>0</v>
      </c>
      <c r="R13" s="97">
        <f>IF(ISNA(VLOOKUP($B13,'6ª PRUEBA'!$A$8:$T$19,18,FALSE)),0,VLOOKUP($B13,'6ª PRUEBA'!$A$8:$T$19,13,FALSE))</f>
        <v>0</v>
      </c>
      <c r="S13" s="58"/>
      <c r="T13" s="58"/>
      <c r="U13" s="58"/>
      <c r="V13" s="23"/>
      <c r="W13" s="3"/>
      <c r="X13" s="101">
        <f t="shared" si="0"/>
        <v>75</v>
      </c>
      <c r="Y13" s="68">
        <v>64</v>
      </c>
      <c r="Z13" s="66">
        <v>5</v>
      </c>
      <c r="AA13" s="57">
        <v>4</v>
      </c>
      <c r="AB13" s="55" t="s">
        <v>28</v>
      </c>
      <c r="AC13">
        <v>75</v>
      </c>
    </row>
    <row r="14" spans="1:44" ht="14.25" customHeight="1" x14ac:dyDescent="0.35">
      <c r="A14" s="57"/>
      <c r="B14" s="47">
        <v>5</v>
      </c>
      <c r="C14" s="7" t="s">
        <v>45</v>
      </c>
      <c r="D14" s="78" t="s">
        <v>74</v>
      </c>
      <c r="E14" s="7" t="s">
        <v>37</v>
      </c>
      <c r="F14" s="58"/>
      <c r="G14" s="58" t="str">
        <f>IF(ISNA(VLOOKUP(B14,'1ª PRUEBA  '!$A$8:$T$50,18,FALSE)),0,VLOOKUP(B14,'1ª PRUEBA  '!$A$8:$T$50,18,FALSE))</f>
        <v>171.00</v>
      </c>
      <c r="H14" s="58">
        <f>IF(ISNA(VLOOKUP(B14,'1ª PRUEBA  '!$A$8:$T$50,20,FALSE)),0,VLOOKUP(B14,'1ª PRUEBA  '!$A$8:$T$50,20,FALSE))</f>
        <v>18</v>
      </c>
      <c r="I14" s="97">
        <f>IF(ISNA(VLOOKUP(B14,'2ª PRUEBA '!$A$8:$Q$18,17,FALSE)),0,(VLOOKUP(B14,'2ª PRUEBA '!$A$8:$Q$18,17,FALSE)))</f>
        <v>0</v>
      </c>
      <c r="J14" s="97">
        <f>IF(ISNA(VLOOKUP(B14,'2ª PRUEBA '!$A$8:$S$18,18,FALSE)),0,VLOOKUP(B14,'2ª PRUEBA '!$A$8:$S$18,19,FALSE))</f>
        <v>0</v>
      </c>
      <c r="K14" s="97">
        <f>IF(ISNA(VLOOKUP(B14,'3ª PRUEBA '!$A$8:$T$16,17,FALSE)),0,VLOOKUP(B14,'3ª PRUEBA '!$A$8:$T$16,18,FALSE))</f>
        <v>0</v>
      </c>
      <c r="L14" s="97">
        <f>IF(ISNA(VLOOKUP(B14,'3ª PRUEBA '!$A$8:$T$16,18,FALSE)),0,VLOOKUP(B14,'3ª PRUEBA '!$A$8:$T$16,20,FALSE))</f>
        <v>0</v>
      </c>
      <c r="M14" s="97">
        <f>IF(ISNA(VLOOKUP(B14,'4ª PRUEBA '!$A$8:$T$19,16,FALSE)),0,VLOOKUP(B14,'4ª PRUEBA '!$A$8:$T$19,13,FALSE))</f>
        <v>0</v>
      </c>
      <c r="N14" s="97">
        <f>IF(ISNA(VLOOKUP(B14,'4ª PRUEBA '!$A$8:$T$19,18,FALSE)),0,VLOOKUP(B14,'4ª PRUEBA '!$A$8:$T$19,15,FALSE))</f>
        <v>0</v>
      </c>
      <c r="O14" s="97">
        <f>IF(ISNA(VLOOKUP($B14,'5ª PRUEBA'!$A$8:$T$19,16,FALSE)),0,VLOOKUP($B14,'5ª PRUEBA'!$A$8:$T$19,12,FALSE))</f>
        <v>0</v>
      </c>
      <c r="P14" s="97">
        <f>IF(ISNA(VLOOKUP($B14,'5ª PRUEBA'!$A$8:$T$19,18,FALSE)),0,VLOOKUP($B14,'5ª PRUEBA'!$A$8:$T$19,14,FALSE))</f>
        <v>0</v>
      </c>
      <c r="Q14" s="97">
        <f>IF(ISNA(VLOOKUP($B14,'6ª PRUEBA'!$A$8:$T$19,16,FALSE)),0,VLOOKUP($B14,'6ª PRUEBA'!$A$8:$T$19,11,FALSE))</f>
        <v>0</v>
      </c>
      <c r="R14" s="97">
        <f>IF(ISNA(VLOOKUP($B14,'6ª PRUEBA'!$A$8:$T$19,18,FALSE)),0,VLOOKUP($B14,'6ª PRUEBA'!$A$8:$T$19,13,FALSE))</f>
        <v>0</v>
      </c>
      <c r="S14" s="58"/>
      <c r="T14" s="58"/>
      <c r="U14" s="58"/>
      <c r="V14" s="23"/>
      <c r="W14" s="3"/>
      <c r="X14" s="101">
        <f t="shared" si="0"/>
        <v>18</v>
      </c>
      <c r="Y14" s="68">
        <v>55</v>
      </c>
      <c r="Z14" s="66">
        <v>12</v>
      </c>
      <c r="AA14" s="57">
        <v>5</v>
      </c>
      <c r="AB14" s="55" t="s">
        <v>45</v>
      </c>
      <c r="AC14">
        <v>18</v>
      </c>
    </row>
    <row r="15" spans="1:44" ht="14.25" customHeight="1" x14ac:dyDescent="0.35">
      <c r="A15" s="57"/>
      <c r="B15" s="47">
        <v>6</v>
      </c>
      <c r="C15" s="7" t="s">
        <v>46</v>
      </c>
      <c r="D15" s="78" t="s">
        <v>73</v>
      </c>
      <c r="E15" s="7" t="s">
        <v>37</v>
      </c>
      <c r="F15" s="58"/>
      <c r="G15" s="58" t="str">
        <f>IF(ISNA(VLOOKUP(B15,'1ª PRUEBA  '!$A$8:$T$50,18,FALSE)),0,VLOOKUP(B15,'1ª PRUEBA  '!$A$8:$T$50,18,FALSE))</f>
        <v>39.00</v>
      </c>
      <c r="H15" s="58">
        <f>IF(ISNA(VLOOKUP(B15,'1ª PRUEBA  '!$A$8:$T$50,20,FALSE)),0,VLOOKUP(B15,'1ª PRUEBA  '!$A$8:$T$50,20,FALSE))</f>
        <v>17</v>
      </c>
      <c r="I15" s="97">
        <f>IF(ISNA(VLOOKUP(B15,'2ª PRUEBA '!$A$8:$Q$18,17,FALSE)),0,(VLOOKUP(B15,'2ª PRUEBA '!$A$8:$Q$18,17,FALSE)))</f>
        <v>0</v>
      </c>
      <c r="J15" s="97">
        <f>IF(ISNA(VLOOKUP(B15,'2ª PRUEBA '!$A$8:$S$18,18,FALSE)),0,VLOOKUP(B15,'2ª PRUEBA '!$A$8:$S$18,19,FALSE))</f>
        <v>0</v>
      </c>
      <c r="K15" s="97">
        <f>IF(ISNA(VLOOKUP(B15,'3ª PRUEBA '!$A$8:$T$16,17,FALSE)),0,VLOOKUP(B15,'3ª PRUEBA '!$A$8:$T$16,18,FALSE))</f>
        <v>0</v>
      </c>
      <c r="L15" s="97">
        <f>IF(ISNA(VLOOKUP(B15,'3ª PRUEBA '!$A$8:$T$16,18,FALSE)),0,VLOOKUP(B15,'3ª PRUEBA '!$A$8:$T$16,20,FALSE))</f>
        <v>0</v>
      </c>
      <c r="M15" s="97">
        <f>IF(ISNA(VLOOKUP(B15,'4ª PRUEBA '!$A$8:$T$19,16,FALSE)),0,VLOOKUP(B15,'4ª PRUEBA '!$A$8:$T$19,13,FALSE))</f>
        <v>0</v>
      </c>
      <c r="N15" s="97">
        <f>IF(ISNA(VLOOKUP(B15,'4ª PRUEBA '!$A$8:$T$19,18,FALSE)),0,VLOOKUP(B15,'4ª PRUEBA '!$A$8:$T$19,15,FALSE))</f>
        <v>0</v>
      </c>
      <c r="O15" s="97">
        <f>IF(ISNA(VLOOKUP($B15,'5ª PRUEBA'!$A$8:$T$19,16,FALSE)),0,VLOOKUP($B15,'5ª PRUEBA'!$A$8:$T$19,12,FALSE))</f>
        <v>0</v>
      </c>
      <c r="P15" s="97">
        <f>IF(ISNA(VLOOKUP($B15,'5ª PRUEBA'!$A$8:$T$19,18,FALSE)),0,VLOOKUP($B15,'5ª PRUEBA'!$A$8:$T$19,14,FALSE))</f>
        <v>0</v>
      </c>
      <c r="Q15" s="97">
        <f>IF(ISNA(VLOOKUP($B15,'6ª PRUEBA'!$A$8:$T$19,16,FALSE)),0,VLOOKUP($B15,'6ª PRUEBA'!$A$8:$T$19,11,FALSE))</f>
        <v>0</v>
      </c>
      <c r="R15" s="97">
        <f>IF(ISNA(VLOOKUP($B15,'6ª PRUEBA'!$A$8:$T$19,18,FALSE)),0,VLOOKUP($B15,'6ª PRUEBA'!$A$8:$T$19,13,FALSE))</f>
        <v>0</v>
      </c>
      <c r="S15" s="58"/>
      <c r="T15" s="58"/>
      <c r="U15" s="58"/>
      <c r="V15" s="23"/>
      <c r="W15" s="3"/>
      <c r="X15" s="101">
        <f t="shared" si="0"/>
        <v>17</v>
      </c>
      <c r="Y15" s="68">
        <v>52</v>
      </c>
      <c r="Z15" s="66">
        <v>13</v>
      </c>
      <c r="AA15" s="57">
        <v>6</v>
      </c>
      <c r="AB15" s="55" t="s">
        <v>46</v>
      </c>
      <c r="AC15">
        <v>17</v>
      </c>
    </row>
    <row r="16" spans="1:44" ht="14.25" customHeight="1" x14ac:dyDescent="0.35">
      <c r="A16" s="57"/>
      <c r="B16" s="47">
        <v>7</v>
      </c>
      <c r="C16" s="7" t="str">
        <f>'2ª PRUEBA '!B11</f>
        <v>Francisco Moreno Lara</v>
      </c>
      <c r="D16" s="78"/>
      <c r="E16" s="7" t="str">
        <f>'2ª PRUEBA '!D11</f>
        <v>C.A. Daimiel</v>
      </c>
      <c r="F16" s="58"/>
      <c r="G16" s="58">
        <f>IF(ISNA(VLOOKUP(B16,'1ª PRUEBA  '!$A$8:$T$50,18,FALSE)),0,VLOOKUP(B16,'1ª PRUEBA  '!$A$8:$T$50,18,FALSE))</f>
        <v>0</v>
      </c>
      <c r="H16" s="58">
        <f>IF(ISNA(VLOOKUP(B16,'1ª PRUEBA  '!$A$8:$T$50,20,FALSE)),0,VLOOKUP(B16,'1ª PRUEBA  '!$A$8:$T$50,20,FALSE))</f>
        <v>0</v>
      </c>
      <c r="I16" s="97">
        <f>IF(ISNA(VLOOKUP(B16,'2ª PRUEBA '!$A$8:$Q$18,17,FALSE)),0,(VLOOKUP(B16,'2ª PRUEBA '!$A$8:$Q$18,17,FALSE)))</f>
        <v>2404</v>
      </c>
      <c r="J16" s="97">
        <f>IF(ISNA(VLOOKUP(B16,'2ª PRUEBA '!$A$8:$S$18,18,FALSE)),0,VLOOKUP(B16,'2ª PRUEBA '!$A$8:$S$18,19,FALSE))</f>
        <v>19</v>
      </c>
      <c r="K16" s="97">
        <f>IF(ISNA(VLOOKUP(B16,'3ª PRUEBA '!$A$8:$T$16,17,FALSE)),0,VLOOKUP(B16,'3ª PRUEBA '!$A$8:$T$16,18,FALSE))</f>
        <v>1230</v>
      </c>
      <c r="L16" s="97">
        <f>IF(ISNA(VLOOKUP(B16,'3ª PRUEBA '!$A$8:$T$16,18,FALSE)),0,VLOOKUP(B16,'3ª PRUEBA '!$A$8:$T$16,20,FALSE))</f>
        <v>15</v>
      </c>
      <c r="M16" s="97">
        <f>IF(ISNA(VLOOKUP(B16,'4ª PRUEBA '!$A$8:$T$19,16,FALSE)),0,VLOOKUP(B16,'4ª PRUEBA '!$A$8:$T$19,13,FALSE))</f>
        <v>1311</v>
      </c>
      <c r="N16" s="97">
        <f>IF(ISNA(VLOOKUP(B16,'4ª PRUEBA '!$A$8:$T$19,18,FALSE)),0,VLOOKUP(B16,'4ª PRUEBA '!$A$8:$T$19,15,FALSE))</f>
        <v>14</v>
      </c>
      <c r="O16" s="97">
        <f>IF(ISNA(VLOOKUP($B16,'5ª PRUEBA'!$A$8:$T$19,16,FALSE)),0,VLOOKUP($B16,'5ª PRUEBA'!$A$8:$T$19,12,FALSE))</f>
        <v>0</v>
      </c>
      <c r="P16" s="97">
        <f>IF(ISNA(VLOOKUP($B16,'5ª PRUEBA'!$A$8:$T$19,18,FALSE)),0,VLOOKUP($B16,'5ª PRUEBA'!$A$8:$T$19,14,FALSE))</f>
        <v>0</v>
      </c>
      <c r="Q16" s="97">
        <f>IF(ISNA(VLOOKUP($B16,'6ª PRUEBA'!$A$8:$T$19,16,FALSE)),0,VLOOKUP($B16,'6ª PRUEBA'!$A$8:$T$19,11,FALSE))</f>
        <v>0</v>
      </c>
      <c r="R16" s="97">
        <f>IF(ISNA(VLOOKUP($B16,'6ª PRUEBA'!$A$8:$T$19,18,FALSE)),0,VLOOKUP($B16,'6ª PRUEBA'!$A$8:$T$19,13,FALSE))</f>
        <v>0</v>
      </c>
      <c r="S16" s="58"/>
      <c r="T16" s="58"/>
      <c r="U16" s="58"/>
      <c r="V16" s="23"/>
      <c r="W16" s="3"/>
      <c r="X16" s="101">
        <f t="shared" si="0"/>
        <v>48</v>
      </c>
      <c r="Y16" s="68">
        <v>47</v>
      </c>
      <c r="Z16" s="66">
        <v>8</v>
      </c>
      <c r="AA16" s="57">
        <v>7</v>
      </c>
      <c r="AB16" s="55" t="s">
        <v>36</v>
      </c>
      <c r="AC16">
        <v>48</v>
      </c>
    </row>
    <row r="17" spans="1:29" ht="15.65" customHeight="1" x14ac:dyDescent="0.35">
      <c r="A17" s="57"/>
      <c r="B17" s="47">
        <v>8</v>
      </c>
      <c r="C17" s="7" t="str">
        <f>'2ª PRUEBA '!B12</f>
        <v>Antonio Rodriguez Garrido</v>
      </c>
      <c r="D17" s="78" t="s">
        <v>152</v>
      </c>
      <c r="E17" s="7" t="str">
        <f>'2ª PRUEBA '!D12</f>
        <v>C.A. Tajo</v>
      </c>
      <c r="F17" s="58"/>
      <c r="G17" s="58">
        <f>IF(ISNA(VLOOKUP(B17,'1ª PRUEBA  '!$A$8:$T$50,18,FALSE)),0,VLOOKUP(B17,'1ª PRUEBA  '!$A$8:$T$50,18,FALSE))</f>
        <v>0</v>
      </c>
      <c r="H17" s="58">
        <f>IF(ISNA(VLOOKUP(B17,'1ª PRUEBA  '!$A$8:$T$50,20,FALSE)),0,VLOOKUP(B17,'1ª PRUEBA  '!$A$8:$T$50,20,FALSE))</f>
        <v>0</v>
      </c>
      <c r="I17" s="97">
        <f>IF(ISNA(VLOOKUP(B17,'2ª PRUEBA '!$A$8:$Q$18,17,FALSE)),0,(VLOOKUP(B17,'2ª PRUEBA '!$A$8:$Q$18,17,FALSE)))</f>
        <v>2079</v>
      </c>
      <c r="J17" s="97">
        <f>IF(ISNA(VLOOKUP(B17,'2ª PRUEBA '!$A$8:$S$18,18,FALSE)),0,VLOOKUP(B17,'2ª PRUEBA '!$A$8:$S$18,19,FALSE))</f>
        <v>18</v>
      </c>
      <c r="K17" s="97">
        <f>IF(ISNA(VLOOKUP(B17,'3ª PRUEBA '!$A$8:$T$16,17,FALSE)),0,VLOOKUP(B17,'3ª PRUEBA '!$A$8:$T$16,18,FALSE))</f>
        <v>1440</v>
      </c>
      <c r="L17" s="97">
        <f>IF(ISNA(VLOOKUP(B17,'3ª PRUEBA '!$A$8:$T$16,18,FALSE)),0,VLOOKUP(B17,'3ª PRUEBA '!$A$8:$T$16,20,FALSE))</f>
        <v>17</v>
      </c>
      <c r="M17" s="97">
        <f>IF(ISNA(VLOOKUP(B17,'4ª PRUEBA '!$A$8:$T$19,16,FALSE)),0,VLOOKUP(B17,'4ª PRUEBA '!$A$8:$T$19,13,FALSE))</f>
        <v>1013</v>
      </c>
      <c r="N17" s="97">
        <f>IF(ISNA(VLOOKUP(B17,'4ª PRUEBA '!$A$8:$T$19,18,FALSE)),0,VLOOKUP(B17,'4ª PRUEBA '!$A$8:$T$19,15,FALSE))</f>
        <v>12</v>
      </c>
      <c r="O17" s="97" t="str">
        <f>IF(ISNA(VLOOKUP($B17,'5ª PRUEBA'!$A$8:$T$19,16,FALSE)),0,VLOOKUP($B17,'5ª PRUEBA'!$A$8:$T$19,12,FALSE))</f>
        <v>1269.00</v>
      </c>
      <c r="P17" s="97">
        <f>IF(ISNA(VLOOKUP($B17,'5ª PRUEBA'!$A$8:$T$19,18,FALSE)),0,VLOOKUP($B17,'5ª PRUEBA'!$A$8:$T$19,14,FALSE))</f>
        <v>16</v>
      </c>
      <c r="Q17" s="97">
        <f>IF(ISNA(VLOOKUP($B17,'6ª PRUEBA'!$A$8:$T$19,16,FALSE)),0,VLOOKUP($B17,'6ª PRUEBA'!$A$8:$T$19,11,FALSE))</f>
        <v>2087</v>
      </c>
      <c r="R17" s="97">
        <f>IF(ISNA(VLOOKUP($B17,'6ª PRUEBA'!$A$8:$T$19,18,FALSE)),0,VLOOKUP($B17,'6ª PRUEBA'!$A$8:$T$19,13,FALSE))</f>
        <v>20</v>
      </c>
      <c r="S17" s="58"/>
      <c r="T17" s="58"/>
      <c r="U17" s="58"/>
      <c r="V17" s="23"/>
      <c r="W17" s="3"/>
      <c r="X17" s="101">
        <f t="shared" si="0"/>
        <v>83</v>
      </c>
      <c r="Y17" s="68">
        <v>43</v>
      </c>
      <c r="Z17" s="66">
        <v>7</v>
      </c>
      <c r="AA17" s="57">
        <v>8</v>
      </c>
      <c r="AB17" s="55" t="s">
        <v>34</v>
      </c>
      <c r="AC17">
        <v>63</v>
      </c>
    </row>
    <row r="18" spans="1:29" ht="14.25" customHeight="1" x14ac:dyDescent="0.35">
      <c r="A18" s="57"/>
      <c r="B18" s="47">
        <v>9</v>
      </c>
      <c r="C18" s="7" t="str">
        <f>'2ª PRUEBA '!B13</f>
        <v>Antonio Rodriguez Delgado</v>
      </c>
      <c r="D18" s="78" t="s">
        <v>151</v>
      </c>
      <c r="E18" s="7" t="str">
        <f>'2ª PRUEBA '!D13</f>
        <v>C.A. Tajo</v>
      </c>
      <c r="F18" s="58"/>
      <c r="G18" s="58">
        <f>IF(ISNA(VLOOKUP(B18,'1ª PRUEBA  '!$A$8:$T$50,18,FALSE)),0,VLOOKUP(B18,'1ª PRUEBA  '!$A$8:$T$50,18,FALSE))</f>
        <v>0</v>
      </c>
      <c r="H18" s="58">
        <f>IF(ISNA(VLOOKUP(B18,'1ª PRUEBA  '!$A$8:$T$50,20,FALSE)),0,VLOOKUP(B18,'1ª PRUEBA  '!$A$8:$T$50,20,FALSE))</f>
        <v>0</v>
      </c>
      <c r="I18" s="97">
        <f>IF(ISNA(VLOOKUP(B18,'2ª PRUEBA '!$A$8:$Q$18,17,FALSE)),0,(VLOOKUP(B18,'2ª PRUEBA '!$A$8:$Q$18,17,FALSE)))</f>
        <v>1865</v>
      </c>
      <c r="J18" s="97">
        <f>IF(ISNA(VLOOKUP(B18,'2ª PRUEBA '!$A$8:$S$18,18,FALSE)),0,VLOOKUP(B18,'2ª PRUEBA '!$A$8:$S$18,19,FALSE))</f>
        <v>17</v>
      </c>
      <c r="K18" s="97">
        <f>IF(ISNA(VLOOKUP(B18,'3ª PRUEBA '!$A$8:$T$16,17,FALSE)),0,VLOOKUP(B18,'3ª PRUEBA '!$A$8:$T$16,18,FALSE))</f>
        <v>2126</v>
      </c>
      <c r="L18" s="97">
        <f>IF(ISNA(VLOOKUP(B18,'3ª PRUEBA '!$A$8:$T$16,18,FALSE)),0,VLOOKUP(B18,'3ª PRUEBA '!$A$8:$T$16,20,FALSE))</f>
        <v>23</v>
      </c>
      <c r="M18" s="97">
        <f>IF(ISNA(VLOOKUP(B18,'4ª PRUEBA '!$A$8:$T$19,16,FALSE)),0,VLOOKUP(B18,'4ª PRUEBA '!$A$8:$T$19,13,FALSE))</f>
        <v>2952</v>
      </c>
      <c r="N18" s="97">
        <f>IF(ISNA(VLOOKUP(B18,'4ª PRUEBA '!$A$8:$T$19,18,FALSE)),0,VLOOKUP(B18,'4ª PRUEBA '!$A$8:$T$19,15,FALSE))</f>
        <v>25</v>
      </c>
      <c r="O18" s="97" t="str">
        <f>IF(ISNA(VLOOKUP($B18,'5ª PRUEBA'!$A$8:$T$19,16,FALSE)),0,VLOOKUP($B18,'5ª PRUEBA'!$A$8:$T$19,12,FALSE))</f>
        <v>1895.00</v>
      </c>
      <c r="P18" s="97">
        <f>IF(ISNA(VLOOKUP($B18,'5ª PRUEBA'!$A$8:$T$19,18,FALSE)),0,VLOOKUP($B18,'5ª PRUEBA'!$A$8:$T$19,14,FALSE))</f>
        <v>18</v>
      </c>
      <c r="Q18" s="97">
        <f>IF(ISNA(VLOOKUP($B18,'6ª PRUEBA'!$A$8:$T$19,16,FALSE)),0,VLOOKUP($B18,'6ª PRUEBA'!$A$8:$T$19,11,FALSE))</f>
        <v>0</v>
      </c>
      <c r="R18" s="97">
        <f>IF(ISNA(VLOOKUP($B18,'6ª PRUEBA'!$A$8:$T$19,18,FALSE)),0,VLOOKUP($B18,'6ª PRUEBA'!$A$8:$T$19,13,FALSE))</f>
        <v>0</v>
      </c>
      <c r="S18" s="58"/>
      <c r="T18" s="58"/>
      <c r="U18" s="58"/>
      <c r="V18" s="23"/>
      <c r="W18" s="3"/>
      <c r="X18" s="101">
        <f t="shared" si="0"/>
        <v>83</v>
      </c>
      <c r="Y18" s="68">
        <v>30</v>
      </c>
      <c r="Z18" s="66">
        <v>4</v>
      </c>
      <c r="AA18" s="57">
        <v>9</v>
      </c>
      <c r="AB18" s="55" t="s">
        <v>35</v>
      </c>
      <c r="AC18">
        <v>83</v>
      </c>
    </row>
    <row r="19" spans="1:29" ht="14.25" customHeight="1" x14ac:dyDescent="0.35">
      <c r="A19" s="57"/>
      <c r="B19" s="47">
        <v>10</v>
      </c>
      <c r="C19" s="7" t="str">
        <f>'2ª PRUEBA '!B14</f>
        <v>Santiago Sarasola del Cerro</v>
      </c>
      <c r="D19" s="78">
        <v>2855</v>
      </c>
      <c r="E19" s="7" t="str">
        <f>'2ª PRUEBA '!D14</f>
        <v>C. A. Ala D3</v>
      </c>
      <c r="F19" s="58"/>
      <c r="G19" s="58">
        <f>IF(ISNA(VLOOKUP(B19,'1ª PRUEBA  '!$A$8:$T$50,18,FALSE)),0,VLOOKUP(B19,'1ª PRUEBA  '!$A$8:$T$50,18,FALSE))</f>
        <v>0</v>
      </c>
      <c r="H19" s="58">
        <f>IF(ISNA(VLOOKUP(B19,'1ª PRUEBA  '!$A$8:$T$50,20,FALSE)),0,VLOOKUP(B19,'1ª PRUEBA  '!$A$8:$T$50,20,FALSE))</f>
        <v>0</v>
      </c>
      <c r="I19" s="97">
        <f>IF(ISNA(VLOOKUP(B19,'2ª PRUEBA '!$A$8:$Q$18,17,FALSE)),0,(VLOOKUP(B19,'2ª PRUEBA '!$A$8:$Q$18,17,FALSE)))</f>
        <v>1238</v>
      </c>
      <c r="J19" s="97">
        <f>IF(ISNA(VLOOKUP(B19,'2ª PRUEBA '!$A$8:$S$18,18,FALSE)),0,VLOOKUP(B19,'2ª PRUEBA '!$A$8:$S$18,19,FALSE))</f>
        <v>16</v>
      </c>
      <c r="K19" s="97">
        <f>IF(ISNA(VLOOKUP(B19,'3ª PRUEBA '!$A$8:$T$16,17,FALSE)),0,VLOOKUP(B19,'3ª PRUEBA '!$A$8:$T$16,18,FALSE))</f>
        <v>0</v>
      </c>
      <c r="L19" s="97">
        <f>IF(ISNA(VLOOKUP(B19,'3ª PRUEBA '!$A$8:$T$16,18,FALSE)),0,VLOOKUP(B19,'3ª PRUEBA '!$A$8:$T$16,20,FALSE))</f>
        <v>0</v>
      </c>
      <c r="M19" s="97">
        <f>IF(ISNA(VLOOKUP(B19,'4ª PRUEBA '!$A$8:$T$19,16,FALSE)),0,VLOOKUP(B19,'4ª PRUEBA '!$A$8:$T$19,13,FALSE))</f>
        <v>0</v>
      </c>
      <c r="N19" s="97">
        <f>IF(ISNA(VLOOKUP(B19,'4ª PRUEBA '!$A$8:$T$19,18,FALSE)),0,VLOOKUP(B19,'4ª PRUEBA '!$A$8:$T$19,15,FALSE))</f>
        <v>0</v>
      </c>
      <c r="O19" s="97" t="str">
        <f>IF(ISNA(VLOOKUP($B19,'5ª PRUEBA'!$A$8:$T$19,16,FALSE)),0,VLOOKUP($B19,'5ª PRUEBA'!$A$8:$T$19,12,FALSE))</f>
        <v>1082.00</v>
      </c>
      <c r="P19" s="97">
        <f>IF(ISNA(VLOOKUP($B19,'5ª PRUEBA'!$A$8:$T$19,18,FALSE)),0,VLOOKUP($B19,'5ª PRUEBA'!$A$8:$T$19,14,FALSE))</f>
        <v>15</v>
      </c>
      <c r="Q19" s="97">
        <f>IF(ISNA(VLOOKUP($B19,'6ª PRUEBA'!$A$8:$T$19,16,FALSE)),0,VLOOKUP($B19,'6ª PRUEBA'!$A$8:$T$19,11,FALSE))</f>
        <v>0</v>
      </c>
      <c r="R19" s="97">
        <f>IF(ISNA(VLOOKUP($B19,'6ª PRUEBA'!$A$8:$T$19,18,FALSE)),0,VLOOKUP($B19,'6ª PRUEBA'!$A$8:$T$19,13,FALSE))</f>
        <v>0</v>
      </c>
      <c r="S19" s="58"/>
      <c r="T19" s="58"/>
      <c r="U19" s="58"/>
      <c r="V19" s="23"/>
      <c r="W19" s="3"/>
      <c r="X19" s="101">
        <f t="shared" si="0"/>
        <v>31</v>
      </c>
      <c r="Y19" s="68">
        <v>28</v>
      </c>
      <c r="Z19" s="66">
        <v>10</v>
      </c>
      <c r="AA19" s="57">
        <v>10</v>
      </c>
      <c r="AB19" s="55" t="s">
        <v>84</v>
      </c>
      <c r="AC19">
        <v>31</v>
      </c>
    </row>
    <row r="20" spans="1:29" ht="14.25" customHeight="1" x14ac:dyDescent="0.35">
      <c r="A20" s="57"/>
      <c r="B20" s="47">
        <v>11</v>
      </c>
      <c r="C20" s="7" t="str">
        <f>'2ª PRUEBA '!B15</f>
        <v>Angel Luis de Mesa Ruiz</v>
      </c>
      <c r="D20" s="78"/>
      <c r="E20" s="7" t="str">
        <f>'2ª PRUEBA '!D15</f>
        <v>C.A. Toledo</v>
      </c>
      <c r="F20" s="58"/>
      <c r="G20" s="58">
        <f>IF(ISNA(VLOOKUP(B20,'1ª PRUEBA  '!$A$8:$T$50,18,FALSE)),0,VLOOKUP(B20,'1ª PRUEBA  '!$A$8:$T$50,18,FALSE))</f>
        <v>0</v>
      </c>
      <c r="H20" s="58">
        <f>IF(ISNA(VLOOKUP(B20,'1ª PRUEBA  '!$A$8:$T$50,20,FALSE)),0,VLOOKUP(B20,'1ª PRUEBA  '!$A$8:$T$50,20,FALSE))</f>
        <v>0</v>
      </c>
      <c r="I20" s="97">
        <f>IF(ISNA(VLOOKUP(B20,'2ª PRUEBA '!$A$8:$Q$18,17,FALSE)),0,(VLOOKUP(B20,'2ª PRUEBA '!$A$8:$Q$18,17,FALSE)))</f>
        <v>1574</v>
      </c>
      <c r="J20" s="97">
        <f>IF(ISNA(VLOOKUP(B20,'2ª PRUEBA '!$A$8:$S$18,18,FALSE)),0,VLOOKUP(B20,'2ª PRUEBA '!$A$8:$S$18,19,FALSE))</f>
        <v>15</v>
      </c>
      <c r="K20" s="97">
        <f>IF(ISNA(VLOOKUP(B20,'3ª PRUEBA '!$A$8:$T$16,17,FALSE)),0,VLOOKUP(B20,'3ª PRUEBA '!$A$8:$T$16,18,FALSE))</f>
        <v>1550</v>
      </c>
      <c r="L20" s="97">
        <f>IF(ISNA(VLOOKUP(B20,'3ª PRUEBA '!$A$8:$T$16,18,FALSE)),0,VLOOKUP(B20,'3ª PRUEBA '!$A$8:$T$16,20,FALSE))</f>
        <v>18</v>
      </c>
      <c r="M20" s="97">
        <f>IF(ISNA(VLOOKUP(B20,'4ª PRUEBA '!$A$8:$T$19,16,FALSE)),0,VLOOKUP(B20,'4ª PRUEBA '!$A$8:$T$19,13,FALSE))</f>
        <v>1233</v>
      </c>
      <c r="N20" s="97">
        <f>IF(ISNA(VLOOKUP(B20,'4ª PRUEBA '!$A$8:$T$19,18,FALSE)),0,VLOOKUP(B20,'4ª PRUEBA '!$A$8:$T$19,15,FALSE))</f>
        <v>13</v>
      </c>
      <c r="O20" s="97">
        <f>IF(ISNA(VLOOKUP($B20,'5ª PRUEBA'!$A$8:$T$19,16,FALSE)),0,VLOOKUP($B20,'5ª PRUEBA'!$A$8:$T$19,12,FALSE))</f>
        <v>0</v>
      </c>
      <c r="P20" s="97">
        <f>IF(ISNA(VLOOKUP($B20,'5ª PRUEBA'!$A$8:$T$19,18,FALSE)),0,VLOOKUP($B20,'5ª PRUEBA'!$A$8:$T$19,14,FALSE))</f>
        <v>0</v>
      </c>
      <c r="Q20" s="97">
        <f>IF(ISNA(VLOOKUP($B20,'6ª PRUEBA'!$A$8:$T$19,16,FALSE)),0,VLOOKUP($B20,'6ª PRUEBA'!$A$8:$T$19,11,FALSE))</f>
        <v>0</v>
      </c>
      <c r="R20" s="97">
        <f>IF(ISNA(VLOOKUP($B20,'6ª PRUEBA'!$A$8:$T$19,18,FALSE)),0,VLOOKUP($B20,'6ª PRUEBA'!$A$8:$T$19,13,FALSE))</f>
        <v>0</v>
      </c>
      <c r="S20" s="58"/>
      <c r="T20" s="58"/>
      <c r="U20" s="58"/>
      <c r="V20" s="23"/>
      <c r="W20" s="3"/>
      <c r="X20" s="101">
        <f t="shared" si="0"/>
        <v>46</v>
      </c>
      <c r="Y20" s="68">
        <v>27</v>
      </c>
      <c r="Z20" s="66">
        <v>9</v>
      </c>
      <c r="AA20" s="57">
        <v>11</v>
      </c>
      <c r="AB20" s="55" t="s">
        <v>85</v>
      </c>
      <c r="AC20">
        <v>46</v>
      </c>
    </row>
    <row r="21" spans="1:29" ht="14.25" customHeight="1" x14ac:dyDescent="0.35">
      <c r="A21" s="57"/>
      <c r="B21" s="47">
        <v>12</v>
      </c>
      <c r="C21" s="7" t="str">
        <f>'2ª PRUEBA '!B16</f>
        <v>Mariano Jimenez Ramirez</v>
      </c>
      <c r="D21" s="78" t="s">
        <v>153</v>
      </c>
      <c r="E21" s="7" t="str">
        <f>'2ª PRUEBA '!D16</f>
        <v>C.A. Toledo</v>
      </c>
      <c r="F21" s="58"/>
      <c r="G21" s="58">
        <f>IF(ISNA(VLOOKUP(B21,'1ª PRUEBA  '!$A$8:$T$50,18,FALSE)),0,VLOOKUP(B21,'1ª PRUEBA  '!$A$8:$T$50,18,FALSE))</f>
        <v>0</v>
      </c>
      <c r="H21" s="58">
        <f>IF(ISNA(VLOOKUP(B21,'1ª PRUEBA  '!$A$8:$T$50,20,FALSE)),0,VLOOKUP(B21,'1ª PRUEBA  '!$A$8:$T$50,20,FALSE))</f>
        <v>0</v>
      </c>
      <c r="I21" s="97">
        <f>IF(ISNA(VLOOKUP(B21,'2ª PRUEBA '!$A$8:$Q$18,17,FALSE)),0,(VLOOKUP(B21,'2ª PRUEBA '!$A$8:$Q$18,17,FALSE)))</f>
        <v>1462</v>
      </c>
      <c r="J21" s="97">
        <f>IF(ISNA(VLOOKUP(B21,'2ª PRUEBA '!$A$8:$S$18,18,FALSE)),0,VLOOKUP(B21,'2ª PRUEBA '!$A$8:$S$18,19,FALSE))</f>
        <v>14</v>
      </c>
      <c r="K21" s="97">
        <f>IF(ISNA(VLOOKUP(B21,'3ª PRUEBA '!$A$8:$T$16,17,FALSE)),0,VLOOKUP(B21,'3ª PRUEBA '!$A$8:$T$16,18,FALSE))</f>
        <v>1247</v>
      </c>
      <c r="L21" s="97">
        <f>IF(ISNA(VLOOKUP(B21,'3ª PRUEBA '!$A$8:$T$16,18,FALSE)),0,VLOOKUP(B21,'3ª PRUEBA '!$A$8:$T$16,20,FALSE))</f>
        <v>16</v>
      </c>
      <c r="M21" s="97">
        <f>IF(ISNA(VLOOKUP(B21,'4ª PRUEBA '!$A$8:$T$19,16,FALSE)),0,VLOOKUP(B21,'4ª PRUEBA '!$A$8:$T$19,13,FALSE))</f>
        <v>2035</v>
      </c>
      <c r="N21" s="97">
        <f>IF(ISNA(VLOOKUP(B21,'4ª PRUEBA '!$A$8:$T$19,18,FALSE)),0,VLOOKUP(B21,'4ª PRUEBA '!$A$8:$T$19,15,FALSE))</f>
        <v>18</v>
      </c>
      <c r="O21" s="97" t="str">
        <f>IF(ISNA(VLOOKUP($B21,'5ª PRUEBA'!$A$8:$T$19,16,FALSE)),0,VLOOKUP($B21,'5ª PRUEBA'!$A$8:$T$19,12,FALSE))</f>
        <v>2569.00</v>
      </c>
      <c r="P21" s="97">
        <f>IF(ISNA(VLOOKUP($B21,'5ª PRUEBA'!$A$8:$T$19,18,FALSE)),0,VLOOKUP($B21,'5ª PRUEBA'!$A$8:$T$19,14,FALSE))</f>
        <v>23</v>
      </c>
      <c r="Q21" s="97">
        <f>IF(ISNA(VLOOKUP($B21,'6ª PRUEBA'!$A$8:$T$19,16,FALSE)),0,VLOOKUP($B21,'6ª PRUEBA'!$A$8:$T$19,11,FALSE))</f>
        <v>0</v>
      </c>
      <c r="R21" s="97">
        <f>IF(ISNA(VLOOKUP($B21,'6ª PRUEBA'!$A$8:$T$19,18,FALSE)),0,VLOOKUP($B21,'6ª PRUEBA'!$A$8:$T$19,13,FALSE))</f>
        <v>0</v>
      </c>
      <c r="S21" s="58"/>
      <c r="T21" s="58"/>
      <c r="U21" s="58"/>
      <c r="V21" s="23"/>
      <c r="W21" s="3"/>
      <c r="X21" s="101">
        <f t="shared" si="0"/>
        <v>71</v>
      </c>
      <c r="Y21" s="68">
        <v>26</v>
      </c>
      <c r="Z21" s="66">
        <v>6</v>
      </c>
      <c r="AA21" s="57">
        <v>12</v>
      </c>
      <c r="AB21" s="55" t="s">
        <v>32</v>
      </c>
      <c r="AC21">
        <v>71</v>
      </c>
    </row>
    <row r="22" spans="1:29" ht="14.25" customHeight="1" x14ac:dyDescent="0.35">
      <c r="A22" s="57"/>
      <c r="B22" s="47">
        <v>13</v>
      </c>
      <c r="C22" s="7" t="str">
        <f>'2ª PRUEBA '!B17</f>
        <v>Francisco Hernandez Mateo</v>
      </c>
      <c r="D22" s="95">
        <v>1032</v>
      </c>
      <c r="E22" s="7" t="str">
        <f>'2ª PRUEBA '!D17</f>
        <v>C. A. Ala D3</v>
      </c>
      <c r="F22" s="58"/>
      <c r="G22" s="58">
        <f>IF(ISNA(VLOOKUP(B22,'1ª PRUEBA  '!$A$8:$T$50,18,FALSE)),0,VLOOKUP(B22,'1ª PRUEBA  '!$A$8:$T$50,18,FALSE))</f>
        <v>0</v>
      </c>
      <c r="H22" s="58">
        <f>IF(ISNA(VLOOKUP(B22,'1ª PRUEBA  '!$A$8:$T$50,20,FALSE)),0,VLOOKUP(B22,'1ª PRUEBA  '!$A$8:$T$50,20,FALSE))</f>
        <v>0</v>
      </c>
      <c r="I22" s="97">
        <f>IF(ISNA(VLOOKUP(B22,'2ª PRUEBA '!$A$8:$Q$18,17,FALSE)),0,(VLOOKUP(B22,'2ª PRUEBA '!$A$8:$Q$18,17,FALSE)))</f>
        <v>842</v>
      </c>
      <c r="J22" s="97">
        <f>IF(ISNA(VLOOKUP(B22,'2ª PRUEBA '!$A$8:$S$18,18,FALSE)),0,VLOOKUP(B22,'2ª PRUEBA '!$A$8:$S$18,19,FALSE))</f>
        <v>13</v>
      </c>
      <c r="K22" s="97">
        <f>IF(ISNA(VLOOKUP(B22,'3ª PRUEBA '!$A$8:$T$16,17,FALSE)),0,VLOOKUP(B22,'3ª PRUEBA '!$A$8:$T$16,18,FALSE))</f>
        <v>0</v>
      </c>
      <c r="L22" s="97">
        <f>IF(ISNA(VLOOKUP(B22,'3ª PRUEBA '!$A$8:$T$16,18,FALSE)),0,VLOOKUP(B22,'3ª PRUEBA '!$A$8:$T$16,20,FALSE))</f>
        <v>0</v>
      </c>
      <c r="M22" s="97">
        <f>IF(ISNA(VLOOKUP(B22,'4ª PRUEBA '!$A$8:$T$19,16,FALSE)),0,VLOOKUP(B22,'4ª PRUEBA '!$A$8:$T$19,13,FALSE))</f>
        <v>0</v>
      </c>
      <c r="N22" s="97">
        <f>IF(ISNA(VLOOKUP(B22,'4ª PRUEBA '!$A$8:$T$19,18,FALSE)),0,VLOOKUP(B22,'4ª PRUEBA '!$A$8:$T$19,15,FALSE))</f>
        <v>0</v>
      </c>
      <c r="O22" s="97" t="str">
        <f>IF(ISNA(VLOOKUP($B22,'5ª PRUEBA'!$A$8:$T$19,16,FALSE)),0,VLOOKUP($B22,'5ª PRUEBA'!$A$8:$T$19,12,FALSE))</f>
        <v>405.00</v>
      </c>
      <c r="P22" s="97">
        <f>IF(ISNA(VLOOKUP($B22,'5ª PRUEBA'!$A$8:$T$19,18,FALSE)),0,VLOOKUP($B22,'5ª PRUEBA'!$A$8:$T$19,14,FALSE))</f>
        <v>14</v>
      </c>
      <c r="Q22" s="97">
        <f>IF(ISNA(VLOOKUP($B22,'6ª PRUEBA'!$A$8:$T$19,16,FALSE)),0,VLOOKUP($B22,'6ª PRUEBA'!$A$8:$T$19,11,FALSE))</f>
        <v>0</v>
      </c>
      <c r="R22" s="97">
        <f>IF(ISNA(VLOOKUP($B22,'6ª PRUEBA'!$A$8:$T$19,18,FALSE)),0,VLOOKUP($B22,'6ª PRUEBA'!$A$8:$T$19,13,FALSE))</f>
        <v>0</v>
      </c>
      <c r="S22" s="58"/>
      <c r="T22" s="58"/>
      <c r="U22" s="58"/>
      <c r="V22" s="23"/>
      <c r="W22" s="3"/>
      <c r="X22" s="101">
        <f t="shared" si="0"/>
        <v>27</v>
      </c>
      <c r="Y22" s="68">
        <v>26</v>
      </c>
      <c r="Z22" s="66">
        <v>11</v>
      </c>
      <c r="AA22" s="57">
        <v>13</v>
      </c>
      <c r="AB22" s="55" t="s">
        <v>86</v>
      </c>
      <c r="AC22">
        <v>27</v>
      </c>
    </row>
    <row r="23" spans="1:29" ht="14.25" customHeight="1" x14ac:dyDescent="0.35">
      <c r="A23" s="57"/>
      <c r="B23" s="47">
        <v>14</v>
      </c>
      <c r="C23" s="7" t="str">
        <f>'4ª PRUEBA '!B14</f>
        <v>Miguel Gonzalez Muñoz</v>
      </c>
      <c r="D23" s="78">
        <f>'4ª PRUEBA '!C14</f>
        <v>0</v>
      </c>
      <c r="E23" s="7" t="str">
        <f>'4ª PRUEBA '!D14</f>
        <v>Grupo Aeromodelismo Ocaña</v>
      </c>
      <c r="F23" s="58"/>
      <c r="G23" s="58">
        <f>IF(ISNA(VLOOKUP(B23,'1ª PRUEBA  '!$A$8:$T$50,18,FALSE)),0,VLOOKUP(B23,'1ª PRUEBA  '!$A$8:$T$50,18,FALSE))</f>
        <v>0</v>
      </c>
      <c r="H23" s="58">
        <f>IF(ISNA(VLOOKUP(B23,'1ª PRUEBA  '!$A$8:$T$50,20,FALSE)),0,VLOOKUP(B23,'1ª PRUEBA  '!$A$8:$T$50,20,FALSE))</f>
        <v>0</v>
      </c>
      <c r="I23" s="97">
        <f>IF(ISNA(VLOOKUP(B23,'2ª PRUEBA '!$A$8:$Q$18,17,FALSE)),0,(VLOOKUP(B23,'2ª PRUEBA '!$A$8:$Q$18,17,FALSE)))</f>
        <v>0</v>
      </c>
      <c r="J23" s="97">
        <f>IF(ISNA(VLOOKUP(B23,'2ª PRUEBA '!$A$8:$S$18,18,FALSE)),0,VLOOKUP(B23,'2ª PRUEBA '!$A$8:$S$18,19,FALSE))</f>
        <v>0</v>
      </c>
      <c r="K23" s="97">
        <f>IF(ISNA(VLOOKUP(B23,'3ª PRUEBA '!$A$8:$T$16,17,FALSE)),0,VLOOKUP(B23,'3ª PRUEBA '!$A$8:$T$16,18,FALSE))</f>
        <v>0</v>
      </c>
      <c r="L23" s="97">
        <f>IF(ISNA(VLOOKUP(B23,'3ª PRUEBA '!$A$8:$T$16,18,FALSE)),0,VLOOKUP(B23,'3ª PRUEBA '!$A$8:$T$16,20,FALSE))</f>
        <v>0</v>
      </c>
      <c r="M23" s="97">
        <f>IF(ISNA(VLOOKUP(B23,'4ª PRUEBA '!$A$8:$T$19,16,FALSE)),0,VLOOKUP(B23,'4ª PRUEBA '!$A$8:$T$19,13,FALSE))</f>
        <v>1546</v>
      </c>
      <c r="N23" s="97">
        <f>IF(ISNA(VLOOKUP(B23,'4ª PRUEBA '!$A$8:$T$19,18,FALSE)),0,VLOOKUP(B23,'4ª PRUEBA '!$A$8:$T$19,15,FALSE))</f>
        <v>16</v>
      </c>
      <c r="O23" s="97">
        <f>IF(ISNA(VLOOKUP($B23,'5ª PRUEBA'!$A$8:$T$19,16,FALSE)),0,VLOOKUP($B23,'5ª PRUEBA'!$A$8:$T$19,12,FALSE))</f>
        <v>0</v>
      </c>
      <c r="P23" s="97">
        <f>IF(ISNA(VLOOKUP($B23,'5ª PRUEBA'!$A$8:$T$19,18,FALSE)),0,VLOOKUP($B23,'5ª PRUEBA'!$A$8:$T$19,14,FALSE))</f>
        <v>0</v>
      </c>
      <c r="Q23" s="97">
        <f>IF(ISNA(VLOOKUP($B23,'6ª PRUEBA'!$A$8:$T$19,16,FALSE)),0,VLOOKUP($B23,'6ª PRUEBA'!$A$8:$T$19,11,FALSE))</f>
        <v>0</v>
      </c>
      <c r="R23" s="97">
        <f>IF(ISNA(VLOOKUP($B23,'6ª PRUEBA'!$A$8:$T$19,18,FALSE)),0,VLOOKUP($B23,'6ª PRUEBA'!$A$8:$T$19,13,FALSE))</f>
        <v>0</v>
      </c>
      <c r="S23" s="58"/>
      <c r="T23" s="58"/>
      <c r="U23" s="58"/>
      <c r="V23" s="23"/>
      <c r="W23" s="3"/>
      <c r="X23" s="101">
        <f t="shared" si="0"/>
        <v>16</v>
      </c>
      <c r="Y23" s="68">
        <v>25</v>
      </c>
      <c r="Z23" s="66">
        <v>14</v>
      </c>
      <c r="AA23" s="57">
        <v>14</v>
      </c>
      <c r="AB23" s="55" t="s">
        <v>100</v>
      </c>
      <c r="AC23">
        <v>16</v>
      </c>
    </row>
    <row r="24" spans="1:29" ht="14.25" customHeight="1" x14ac:dyDescent="0.35">
      <c r="A24" s="56"/>
      <c r="B24" s="47">
        <v>15</v>
      </c>
      <c r="C24" s="7" t="str">
        <f>'4ª PRUEBA '!B15</f>
        <v>Luis Fernando Orgaz Orgaz</v>
      </c>
      <c r="D24" s="78">
        <f>'4ª PRUEBA '!C15</f>
        <v>0</v>
      </c>
      <c r="E24" s="7" t="str">
        <f>'4ª PRUEBA '!D15</f>
        <v>Grupo Aeromodelismo Ocaña</v>
      </c>
      <c r="F24" s="58"/>
      <c r="G24" s="58">
        <f>IF(ISNA(VLOOKUP(B24,'1ª PRUEBA  '!$A$8:$T$50,18,FALSE)),0,VLOOKUP(B24,'1ª PRUEBA  '!$A$8:$T$50,18,FALSE))</f>
        <v>0</v>
      </c>
      <c r="H24" s="58">
        <f>IF(ISNA(VLOOKUP(B24,'1ª PRUEBA  '!$A$8:$T$50,20,FALSE)),0,VLOOKUP(B24,'1ª PRUEBA  '!$A$8:$T$50,20,FALSE))</f>
        <v>0</v>
      </c>
      <c r="I24" s="97">
        <f>IF(ISNA(VLOOKUP(B24,'2ª PRUEBA '!$A$8:$Q$18,17,FALSE)),0,(VLOOKUP(B24,'2ª PRUEBA '!$A$8:$Q$18,17,FALSE)))</f>
        <v>0</v>
      </c>
      <c r="J24" s="97">
        <f>IF(ISNA(VLOOKUP(B24,'2ª PRUEBA '!$A$8:$S$18,18,FALSE)),0,VLOOKUP(B24,'2ª PRUEBA '!$A$8:$S$18,19,FALSE))</f>
        <v>0</v>
      </c>
      <c r="K24" s="97">
        <f>IF(ISNA(VLOOKUP(B24,'3ª PRUEBA '!$A$8:$T$16,17,FALSE)),0,VLOOKUP(B24,'3ª PRUEBA '!$A$8:$T$16,18,FALSE))</f>
        <v>0</v>
      </c>
      <c r="L24" s="97">
        <f>IF(ISNA(VLOOKUP(B24,'3ª PRUEBA '!$A$8:$T$16,18,FALSE)),0,VLOOKUP(B24,'3ª PRUEBA '!$A$8:$T$16,20,FALSE))</f>
        <v>0</v>
      </c>
      <c r="M24" s="97">
        <f>IF(ISNA(VLOOKUP(B24,'4ª PRUEBA '!$A$8:$T$19,16,FALSE)),0,VLOOKUP(B24,'4ª PRUEBA '!$A$8:$T$19,13,FALSE))</f>
        <v>1541</v>
      </c>
      <c r="N24" s="97">
        <f>IF(ISNA(VLOOKUP(B24,'4ª PRUEBA '!$A$8:$T$19,18,FALSE)),0,VLOOKUP(B24,'4ª PRUEBA '!$A$8:$T$19,15,FALSE))</f>
        <v>15</v>
      </c>
      <c r="O24" s="97">
        <f>IF(ISNA(VLOOKUP($B24,'5ª PRUEBA'!$A$8:$T$19,16,FALSE)),0,VLOOKUP($B24,'5ª PRUEBA'!$A$8:$T$19,12,FALSE))</f>
        <v>0</v>
      </c>
      <c r="P24" s="97">
        <f>IF(ISNA(VLOOKUP($B24,'5ª PRUEBA'!$A$8:$T$19,18,FALSE)),0,VLOOKUP($B24,'5ª PRUEBA'!$A$8:$T$19,14,FALSE))</f>
        <v>0</v>
      </c>
      <c r="Q24" s="97">
        <f>IF(ISNA(VLOOKUP($B24,'6ª PRUEBA'!$A$8:$T$19,16,FALSE)),0,VLOOKUP($B24,'6ª PRUEBA'!$A$8:$T$19,11,FALSE))</f>
        <v>0</v>
      </c>
      <c r="R24" s="97">
        <f>IF(ISNA(VLOOKUP($B24,'6ª PRUEBA'!$A$8:$T$19,18,FALSE)),0,VLOOKUP($B24,'6ª PRUEBA'!$A$8:$T$19,13,FALSE))</f>
        <v>0</v>
      </c>
      <c r="S24" s="58"/>
      <c r="T24" s="58"/>
      <c r="U24" s="58"/>
      <c r="V24" s="23"/>
      <c r="W24" s="3"/>
      <c r="X24" s="101">
        <f t="shared" si="0"/>
        <v>15</v>
      </c>
      <c r="Y24" s="68">
        <v>10</v>
      </c>
      <c r="Z24" s="66">
        <v>15</v>
      </c>
      <c r="AA24" s="57">
        <v>15</v>
      </c>
      <c r="AB24" s="55" t="s">
        <v>101</v>
      </c>
      <c r="AC24">
        <v>15</v>
      </c>
    </row>
    <row r="25" spans="1:29" ht="14.25" customHeight="1" x14ac:dyDescent="0.35">
      <c r="A25" s="38"/>
      <c r="B25" s="47">
        <v>16</v>
      </c>
      <c r="C25" s="7" t="str">
        <f>'4ª PRUEBA '!B19</f>
        <v>José María López</v>
      </c>
      <c r="D25" s="78">
        <f>'4ª PRUEBA '!C19</f>
        <v>0</v>
      </c>
      <c r="E25" s="7" t="str">
        <f>'4ª PRUEBA '!D19</f>
        <v>Grupo Aeromodelismo Ocaña</v>
      </c>
      <c r="F25" s="58"/>
      <c r="G25" s="58">
        <f>IF(ISNA(VLOOKUP(B25,'1ª PRUEBA  '!$A$8:$T$50,18,FALSE)),0,VLOOKUP(B25,'1ª PRUEBA  '!$A$8:$T$50,18,FALSE))</f>
        <v>0</v>
      </c>
      <c r="H25" s="58">
        <f>IF(ISNA(VLOOKUP(B25,'1ª PRUEBA  '!$A$8:$T$50,20,FALSE)),0,VLOOKUP(B25,'1ª PRUEBA  '!$A$8:$T$50,20,FALSE))</f>
        <v>0</v>
      </c>
      <c r="I25" s="97">
        <f>IF(ISNA(VLOOKUP(B25,'2ª PRUEBA '!$A$8:$Q$18,17,FALSE)),0,(VLOOKUP(B25,'2ª PRUEBA '!$A$8:$Q$18,17,FALSE)))</f>
        <v>0</v>
      </c>
      <c r="J25" s="97">
        <f>IF(ISNA(VLOOKUP(B25,'2ª PRUEBA '!$A$8:$S$18,18,FALSE)),0,VLOOKUP(B25,'2ª PRUEBA '!$A$8:$S$18,19,FALSE))</f>
        <v>0</v>
      </c>
      <c r="K25" s="97">
        <f>IF(ISNA(VLOOKUP(B25,'3ª PRUEBA '!$A$8:$T$16,17,FALSE)),0,VLOOKUP(B25,'3ª PRUEBA '!$A$8:$T$16,18,FALSE))</f>
        <v>0</v>
      </c>
      <c r="L25" s="97">
        <f>IF(ISNA(VLOOKUP(B25,'3ª PRUEBA '!$A$8:$T$16,18,FALSE)),0,VLOOKUP(B25,'3ª PRUEBA '!$A$8:$T$16,20,FALSE))</f>
        <v>0</v>
      </c>
      <c r="M25" s="97">
        <f>IF(ISNA(VLOOKUP(B25,'4ª PRUEBA '!$A$8:$T$19,16,FALSE)),0,VLOOKUP(B25,'4ª PRUEBA '!$A$8:$T$19,13,FALSE))</f>
        <v>801</v>
      </c>
      <c r="N25" s="97">
        <f>IF(ISNA(VLOOKUP(B25,'4ª PRUEBA '!$A$8:$T$19,18,FALSE)),0,VLOOKUP(B25,'4ª PRUEBA '!$A$8:$T$19,15,FALSE))</f>
        <v>11</v>
      </c>
      <c r="O25" s="97">
        <f>IF(ISNA(VLOOKUP($B25,'5ª PRUEBA'!$A$8:$T$19,16,FALSE)),0,VLOOKUP($B25,'5ª PRUEBA'!$A$8:$T$19,12,FALSE))</f>
        <v>0</v>
      </c>
      <c r="P25" s="97">
        <f>IF(ISNA(VLOOKUP($B25,'5ª PRUEBA'!$A$8:$T$19,18,FALSE)),0,VLOOKUP($B25,'5ª PRUEBA'!$A$8:$T$19,14,FALSE))</f>
        <v>0</v>
      </c>
      <c r="Q25" s="97">
        <f>IF(ISNA(VLOOKUP($B25,'6ª PRUEBA'!$A$8:$T$19,16,FALSE)),0,VLOOKUP($B25,'6ª PRUEBA'!$A$8:$T$19,11,FALSE))</f>
        <v>0</v>
      </c>
      <c r="R25" s="97">
        <f>IF(ISNA(VLOOKUP($B25,'6ª PRUEBA'!$A$8:$T$19,18,FALSE)),0,VLOOKUP($B25,'6ª PRUEBA'!$A$8:$T$19,13,FALSE))</f>
        <v>0</v>
      </c>
      <c r="S25" s="58"/>
      <c r="T25" s="58"/>
      <c r="U25" s="58"/>
      <c r="V25" s="23"/>
      <c r="W25" s="23"/>
      <c r="X25" s="101">
        <f t="shared" si="0"/>
        <v>11</v>
      </c>
      <c r="Y25" s="101">
        <v>10</v>
      </c>
      <c r="Z25" s="103">
        <v>16</v>
      </c>
      <c r="AA25">
        <v>16</v>
      </c>
      <c r="AB25" t="s">
        <v>102</v>
      </c>
      <c r="AC25">
        <v>11</v>
      </c>
    </row>
    <row r="26" spans="1:29" ht="14.25" customHeight="1" x14ac:dyDescent="0.35">
      <c r="A26" s="38"/>
      <c r="B26" s="71">
        <v>17</v>
      </c>
      <c r="C26" s="37"/>
      <c r="D26" s="78"/>
      <c r="E26" s="37"/>
      <c r="F26" s="37"/>
      <c r="G26" s="27"/>
      <c r="H26" s="27"/>
      <c r="I26" s="27"/>
      <c r="J26" s="27"/>
      <c r="K26" s="27"/>
      <c r="L26" s="27"/>
      <c r="M26" s="96"/>
      <c r="N26" s="96"/>
      <c r="O26" s="27"/>
      <c r="P26" s="27"/>
      <c r="Q26" s="27"/>
      <c r="R26" s="27"/>
      <c r="S26" s="27"/>
      <c r="T26" s="27"/>
      <c r="U26" s="27"/>
      <c r="V26" s="23"/>
      <c r="W26" s="23"/>
      <c r="X26" s="2"/>
      <c r="Y26" s="65"/>
    </row>
    <row r="27" spans="1:29" ht="14.25" customHeight="1" x14ac:dyDescent="0.35">
      <c r="A27" s="38"/>
      <c r="B27" s="71">
        <v>18</v>
      </c>
      <c r="C27" s="37"/>
      <c r="D27" s="78"/>
      <c r="E27" s="37"/>
      <c r="F27" s="37"/>
      <c r="G27" s="27"/>
      <c r="H27" s="27"/>
      <c r="I27" s="27"/>
      <c r="J27" s="27"/>
      <c r="K27" s="27"/>
      <c r="L27" s="27"/>
      <c r="M27" s="96"/>
      <c r="N27" s="96"/>
      <c r="O27" s="27"/>
      <c r="P27" s="27"/>
      <c r="Q27" s="27"/>
      <c r="R27" s="27"/>
      <c r="S27" s="27"/>
      <c r="T27" s="27"/>
      <c r="U27" s="27"/>
      <c r="V27" s="23"/>
      <c r="W27" s="23"/>
      <c r="X27" s="2"/>
      <c r="Y27" s="65"/>
    </row>
    <row r="28" spans="1:29" ht="14.25" customHeight="1" x14ac:dyDescent="0.35">
      <c r="A28" s="38"/>
      <c r="B28" s="71">
        <v>19</v>
      </c>
      <c r="C28" s="37"/>
      <c r="D28" s="78"/>
      <c r="E28" s="37"/>
      <c r="F28" s="37"/>
      <c r="G28" s="27"/>
      <c r="H28" s="27"/>
      <c r="I28" s="27"/>
      <c r="J28" s="27"/>
      <c r="K28" s="27"/>
      <c r="L28" s="27"/>
      <c r="M28" s="96"/>
      <c r="N28" s="96"/>
      <c r="O28" s="27"/>
      <c r="P28" s="27"/>
      <c r="Q28" s="27"/>
      <c r="R28" s="27"/>
      <c r="S28" s="27"/>
      <c r="T28" s="27"/>
      <c r="U28" s="27"/>
      <c r="V28" s="23"/>
      <c r="W28" s="23"/>
      <c r="X28" s="2"/>
      <c r="Y28" s="65"/>
    </row>
    <row r="29" spans="1:29" ht="14.25" customHeight="1" x14ac:dyDescent="0.35">
      <c r="A29" s="38"/>
      <c r="B29" s="71">
        <v>20</v>
      </c>
      <c r="C29" s="37"/>
      <c r="D29" s="78"/>
      <c r="E29" s="37"/>
      <c r="F29" s="37"/>
      <c r="G29" s="27"/>
      <c r="H29" s="27"/>
      <c r="I29" s="27"/>
      <c r="J29" s="27"/>
      <c r="K29" s="27"/>
      <c r="L29" s="27"/>
      <c r="M29" s="96"/>
      <c r="N29" s="96"/>
      <c r="O29" s="27"/>
      <c r="P29" s="27"/>
      <c r="Q29" s="27"/>
      <c r="R29" s="27"/>
      <c r="S29" s="27"/>
      <c r="T29" s="27"/>
      <c r="U29" s="27"/>
      <c r="V29" s="23"/>
      <c r="W29" s="23"/>
      <c r="X29" s="2"/>
      <c r="Y29" s="65"/>
    </row>
    <row r="30" spans="1:29" ht="14.25" customHeight="1" x14ac:dyDescent="0.35">
      <c r="A30" s="38"/>
      <c r="B30" s="71">
        <v>21</v>
      </c>
      <c r="C30" s="37"/>
      <c r="D30" s="78"/>
      <c r="E30" s="37"/>
      <c r="F30" s="37"/>
      <c r="G30" s="27"/>
      <c r="H30" s="27"/>
      <c r="I30" s="27"/>
      <c r="J30" s="27"/>
      <c r="K30" s="27"/>
      <c r="L30" s="27"/>
      <c r="M30" s="96"/>
      <c r="N30" s="96"/>
      <c r="O30" s="27"/>
      <c r="P30" s="27"/>
      <c r="Q30" s="27"/>
      <c r="R30" s="27"/>
      <c r="S30" s="27"/>
      <c r="T30" s="27"/>
      <c r="U30" s="27"/>
      <c r="V30" s="23"/>
      <c r="W30" s="23"/>
      <c r="X30" s="2"/>
      <c r="Y30" s="65"/>
    </row>
    <row r="31" spans="1:29" x14ac:dyDescent="0.35">
      <c r="A31" s="28"/>
      <c r="B31" s="71">
        <v>22</v>
      </c>
      <c r="C31" s="29"/>
      <c r="D31" s="79"/>
      <c r="E31" s="30"/>
      <c r="F31" s="30"/>
      <c r="G31" s="31"/>
      <c r="H31" s="31"/>
      <c r="I31" s="31"/>
      <c r="J31" s="31"/>
      <c r="K31" s="32"/>
      <c r="L31" s="31"/>
      <c r="M31" s="32"/>
      <c r="N31" s="31">
        <v>0</v>
      </c>
      <c r="O31" s="33"/>
      <c r="P31" s="33">
        <v>0</v>
      </c>
      <c r="Q31" s="33"/>
      <c r="R31" s="33">
        <v>0</v>
      </c>
      <c r="S31" s="53"/>
      <c r="T31" s="53"/>
      <c r="U31" s="53"/>
      <c r="V31" s="34"/>
      <c r="W31" s="34"/>
      <c r="X31" s="35"/>
      <c r="Y31" s="65"/>
    </row>
    <row r="32" spans="1:29" x14ac:dyDescent="0.35">
      <c r="A32" s="11"/>
      <c r="B32" s="71">
        <v>23</v>
      </c>
      <c r="C32" s="10"/>
      <c r="D32" s="80"/>
      <c r="E32" s="7"/>
      <c r="F32" s="7"/>
      <c r="G32" s="4"/>
      <c r="H32" s="4"/>
      <c r="I32" s="4"/>
      <c r="J32" s="4"/>
      <c r="K32" s="5"/>
      <c r="L32" s="4"/>
      <c r="M32" s="5"/>
      <c r="N32" s="4">
        <v>0</v>
      </c>
      <c r="O32" s="6"/>
      <c r="P32" s="6">
        <v>0</v>
      </c>
      <c r="Q32" s="6"/>
      <c r="R32" s="6">
        <v>0</v>
      </c>
      <c r="S32" s="54"/>
      <c r="T32" s="54"/>
      <c r="U32" s="54"/>
      <c r="V32" s="3"/>
      <c r="W32" s="3"/>
      <c r="X32" s="2"/>
      <c r="Y32" s="65"/>
    </row>
    <row r="33" spans="1:25" x14ac:dyDescent="0.35">
      <c r="A33" s="11"/>
      <c r="B33" s="71">
        <v>24</v>
      </c>
      <c r="C33" s="10"/>
      <c r="D33" s="80"/>
      <c r="E33" s="7"/>
      <c r="F33" s="7"/>
      <c r="G33" s="4"/>
      <c r="H33" s="4"/>
      <c r="I33" s="4"/>
      <c r="J33" s="4"/>
      <c r="K33" s="5"/>
      <c r="L33" s="4"/>
      <c r="M33" s="5"/>
      <c r="N33" s="4">
        <v>0</v>
      </c>
      <c r="O33" s="6"/>
      <c r="P33" s="6">
        <v>0</v>
      </c>
      <c r="Q33" s="6"/>
      <c r="R33" s="6">
        <v>0</v>
      </c>
      <c r="S33" s="54"/>
      <c r="T33" s="54"/>
      <c r="U33" s="54"/>
      <c r="V33" s="3"/>
      <c r="W33" s="3"/>
      <c r="X33" s="2"/>
      <c r="Y33" s="65"/>
    </row>
    <row r="34" spans="1:25" ht="17.25" customHeight="1" x14ac:dyDescent="0.35">
      <c r="A34" s="9"/>
      <c r="B34" s="71">
        <v>25</v>
      </c>
      <c r="C34" s="10"/>
      <c r="D34" s="78"/>
      <c r="E34" s="7"/>
      <c r="F34" s="7"/>
      <c r="G34" s="4"/>
      <c r="H34" s="4"/>
      <c r="I34" s="4"/>
      <c r="J34" s="4"/>
      <c r="K34" s="5"/>
      <c r="L34" s="4"/>
      <c r="M34" s="5"/>
      <c r="N34" s="4">
        <v>0</v>
      </c>
      <c r="O34" s="6"/>
      <c r="P34" s="6">
        <v>0</v>
      </c>
      <c r="Q34" s="6"/>
      <c r="R34" s="6">
        <v>0</v>
      </c>
      <c r="S34" s="54"/>
      <c r="T34" s="54"/>
      <c r="U34" s="54"/>
      <c r="V34" s="3"/>
      <c r="W34" s="3"/>
      <c r="X34" s="2"/>
      <c r="Y34" s="65"/>
    </row>
    <row r="35" spans="1:25" ht="17.25" customHeight="1" x14ac:dyDescent="0.35">
      <c r="A35" s="9"/>
      <c r="B35" s="71">
        <v>26</v>
      </c>
      <c r="C35" s="10"/>
      <c r="D35" s="78"/>
      <c r="E35" s="7"/>
      <c r="F35" s="7"/>
      <c r="G35" s="4"/>
      <c r="H35" s="4"/>
      <c r="I35" s="4"/>
      <c r="J35" s="4"/>
      <c r="K35" s="5"/>
      <c r="L35" s="4"/>
      <c r="M35" s="5"/>
      <c r="N35" s="4">
        <v>0</v>
      </c>
      <c r="O35" s="6"/>
      <c r="P35" s="6">
        <v>0</v>
      </c>
      <c r="Q35" s="6"/>
      <c r="R35" s="6">
        <v>0</v>
      </c>
      <c r="S35" s="54"/>
      <c r="T35" s="54"/>
      <c r="U35" s="54"/>
      <c r="V35" s="3"/>
      <c r="W35" s="3"/>
      <c r="X35" s="2"/>
      <c r="Y35" s="65"/>
    </row>
    <row r="36" spans="1:25" ht="17.25" customHeight="1" x14ac:dyDescent="0.35">
      <c r="A36" s="9"/>
      <c r="B36" s="71">
        <v>27</v>
      </c>
      <c r="C36" s="10"/>
      <c r="D36" s="78"/>
      <c r="E36" s="7"/>
      <c r="F36" s="7"/>
      <c r="G36" s="4"/>
      <c r="H36" s="4"/>
      <c r="I36" s="4"/>
      <c r="J36" s="4"/>
      <c r="K36" s="5"/>
      <c r="L36" s="4"/>
      <c r="M36" s="5"/>
      <c r="N36" s="4">
        <v>0</v>
      </c>
      <c r="O36" s="6"/>
      <c r="P36" s="6">
        <v>0</v>
      </c>
      <c r="Q36" s="6"/>
      <c r="R36" s="6">
        <v>0</v>
      </c>
      <c r="S36" s="54"/>
      <c r="T36" s="54"/>
      <c r="U36" s="54"/>
      <c r="V36" s="3"/>
      <c r="W36" s="3"/>
      <c r="X36" s="2"/>
      <c r="Y36" s="65"/>
    </row>
    <row r="37" spans="1:25" ht="14.25" customHeight="1" x14ac:dyDescent="0.35">
      <c r="A37" s="9"/>
      <c r="B37" s="71">
        <v>28</v>
      </c>
      <c r="C37" s="10"/>
      <c r="D37" s="80"/>
      <c r="E37" s="7"/>
      <c r="F37" s="7"/>
      <c r="G37" s="4"/>
      <c r="H37" s="4"/>
      <c r="I37" s="4"/>
      <c r="J37" s="4"/>
      <c r="K37" s="5"/>
      <c r="L37" s="4"/>
      <c r="M37" s="5"/>
      <c r="N37" s="4">
        <v>0</v>
      </c>
      <c r="O37" s="6"/>
      <c r="P37" s="6">
        <v>0</v>
      </c>
      <c r="Q37" s="6"/>
      <c r="R37" s="6">
        <v>0</v>
      </c>
      <c r="S37" s="54"/>
      <c r="T37" s="54"/>
      <c r="U37" s="54"/>
      <c r="V37" s="3" t="e">
        <f>MIN(G37,I37,K37,M37,O37,#REF!,#REF!)</f>
        <v>#REF!</v>
      </c>
      <c r="W37" s="3" t="e">
        <f>MIN(H37,J37,L37,N37,P37,#REF!,#REF!)</f>
        <v>#REF!</v>
      </c>
      <c r="X37" s="2" t="e">
        <f>H37+J37+L37+N37+P37+#REF!+#REF!-W37</f>
        <v>#REF!</v>
      </c>
      <c r="Y37" s="65"/>
    </row>
    <row r="38" spans="1:25" ht="14.25" customHeight="1" x14ac:dyDescent="0.35">
      <c r="A38" s="9"/>
      <c r="B38" s="71">
        <v>29</v>
      </c>
      <c r="C38" s="10"/>
      <c r="D38" s="80"/>
      <c r="E38" s="7"/>
      <c r="F38" s="7"/>
      <c r="G38" s="4"/>
      <c r="H38" s="4"/>
      <c r="I38" s="4"/>
      <c r="J38" s="4"/>
      <c r="K38" s="5"/>
      <c r="L38" s="4"/>
      <c r="M38" s="5"/>
      <c r="N38" s="4">
        <v>0</v>
      </c>
      <c r="O38" s="6"/>
      <c r="P38" s="6">
        <v>0</v>
      </c>
      <c r="Q38" s="6"/>
      <c r="R38" s="6">
        <v>0</v>
      </c>
      <c r="S38" s="54"/>
      <c r="T38" s="54"/>
      <c r="U38" s="54"/>
      <c r="V38" s="3" t="e">
        <f>MIN(G38,I38,K38,M38,O38,#REF!,#REF!)</f>
        <v>#REF!</v>
      </c>
      <c r="W38" s="3" t="e">
        <f>MIN(H38,J38,L38,N38,P38,#REF!,#REF!)</f>
        <v>#REF!</v>
      </c>
      <c r="X38" s="2" t="e">
        <f>H38+J38+L38+N38+P38+#REF!+#REF!-W38</f>
        <v>#REF!</v>
      </c>
      <c r="Y38" s="65"/>
    </row>
    <row r="39" spans="1:25" x14ac:dyDescent="0.35">
      <c r="A39" s="9"/>
      <c r="B39" s="71">
        <v>30</v>
      </c>
      <c r="C39" s="10"/>
      <c r="D39" s="81"/>
      <c r="E39" s="7"/>
      <c r="F39" s="7"/>
      <c r="G39" s="4"/>
      <c r="H39" s="4"/>
      <c r="I39" s="4"/>
      <c r="J39" s="4"/>
      <c r="K39" s="5"/>
      <c r="L39" s="4"/>
      <c r="M39" s="5"/>
      <c r="N39" s="4">
        <v>0</v>
      </c>
      <c r="O39" s="6"/>
      <c r="P39" s="6">
        <v>0</v>
      </c>
      <c r="Q39" s="6"/>
      <c r="R39" s="6">
        <v>0</v>
      </c>
      <c r="S39" s="54"/>
      <c r="T39" s="54"/>
      <c r="U39" s="54"/>
      <c r="V39" s="3" t="e">
        <f>MIN(G39,I39,K39,M39,O39,#REF!,#REF!)</f>
        <v>#REF!</v>
      </c>
      <c r="W39" s="3" t="e">
        <f>MIN(H39,J39,L39,N39,P39,#REF!,#REF!)</f>
        <v>#REF!</v>
      </c>
      <c r="X39" s="2" t="e">
        <f>H39+J39+L39+N39+P39+#REF!+#REF!-W39</f>
        <v>#REF!</v>
      </c>
      <c r="Y39" s="65"/>
    </row>
    <row r="40" spans="1:25" ht="14.25" customHeight="1" x14ac:dyDescent="0.35">
      <c r="A40" s="9"/>
      <c r="B40" s="71">
        <v>31</v>
      </c>
      <c r="C40" s="10"/>
      <c r="D40" s="80"/>
      <c r="E40" s="7"/>
      <c r="F40" s="7"/>
      <c r="G40" s="4"/>
      <c r="H40" s="4"/>
      <c r="I40" s="4"/>
      <c r="J40" s="4"/>
      <c r="K40" s="5"/>
      <c r="L40" s="4"/>
      <c r="M40" s="5"/>
      <c r="N40" s="4">
        <v>0</v>
      </c>
      <c r="O40" s="6"/>
      <c r="P40" s="6">
        <v>0</v>
      </c>
      <c r="Q40" s="6"/>
      <c r="R40" s="6">
        <v>0</v>
      </c>
      <c r="S40" s="54"/>
      <c r="T40" s="54"/>
      <c r="U40" s="54"/>
      <c r="V40" s="3" t="e">
        <f>MIN(G40,I40,K40,M40,O40,#REF!,#REF!)</f>
        <v>#REF!</v>
      </c>
      <c r="W40" s="3" t="e">
        <f>MIN(H40,J40,L40,N40,P40,#REF!,#REF!)</f>
        <v>#REF!</v>
      </c>
      <c r="X40" s="2" t="e">
        <f>H40+J40+L40+N40+P40+#REF!+#REF!-W40</f>
        <v>#REF!</v>
      </c>
      <c r="Y40" s="65"/>
    </row>
    <row r="41" spans="1:25" ht="14.25" customHeight="1" x14ac:dyDescent="0.35">
      <c r="A41" s="9"/>
      <c r="B41" s="71">
        <v>32</v>
      </c>
      <c r="C41" s="10"/>
      <c r="D41" s="80"/>
      <c r="E41" s="7"/>
      <c r="F41" s="7"/>
      <c r="G41" s="4"/>
      <c r="H41" s="4"/>
      <c r="I41" s="4"/>
      <c r="J41" s="4"/>
      <c r="K41" s="5"/>
      <c r="L41" s="4"/>
      <c r="M41" s="5"/>
      <c r="N41" s="4">
        <v>0</v>
      </c>
      <c r="O41" s="6"/>
      <c r="P41" s="6">
        <v>0</v>
      </c>
      <c r="Q41" s="6"/>
      <c r="R41" s="6">
        <v>0</v>
      </c>
      <c r="S41" s="54"/>
      <c r="T41" s="54"/>
      <c r="U41" s="54"/>
      <c r="V41" s="3" t="e">
        <f>MIN(G41,I41,K41,M41,O41,#REF!,#REF!)</f>
        <v>#REF!</v>
      </c>
      <c r="W41" s="3" t="e">
        <f>MIN(H41,J41,L41,N41,P41,#REF!,#REF!)</f>
        <v>#REF!</v>
      </c>
      <c r="X41" s="2" t="e">
        <f>H41+J41+L41+N41+P41+#REF!+#REF!-W41</f>
        <v>#REF!</v>
      </c>
      <c r="Y41" s="65"/>
    </row>
    <row r="42" spans="1:25" x14ac:dyDescent="0.35">
      <c r="A42" s="9"/>
      <c r="B42" s="71">
        <v>33</v>
      </c>
      <c r="C42" s="10"/>
      <c r="D42" s="80"/>
      <c r="E42" s="7"/>
      <c r="F42" s="7"/>
      <c r="G42" s="4"/>
      <c r="H42" s="4"/>
      <c r="I42" s="4"/>
      <c r="J42" s="4"/>
      <c r="K42" s="5"/>
      <c r="L42" s="4"/>
      <c r="M42" s="5"/>
      <c r="N42" s="4">
        <v>0</v>
      </c>
      <c r="O42" s="6"/>
      <c r="P42" s="6">
        <v>0</v>
      </c>
      <c r="Q42" s="6"/>
      <c r="R42" s="6">
        <v>0</v>
      </c>
      <c r="S42" s="54"/>
      <c r="T42" s="54"/>
      <c r="U42" s="54"/>
      <c r="V42" s="3" t="e">
        <f>MIN(G42,I42,K42,M42,O42,#REF!,#REF!)</f>
        <v>#REF!</v>
      </c>
      <c r="W42" s="3" t="e">
        <f>MIN(H42,J42,L42,N42,P42,#REF!,#REF!)</f>
        <v>#REF!</v>
      </c>
      <c r="X42" s="2" t="e">
        <f>H42+J42+L42+N42+P42+#REF!+#REF!-W42</f>
        <v>#REF!</v>
      </c>
      <c r="Y42" s="65"/>
    </row>
    <row r="43" spans="1:25" x14ac:dyDescent="0.35">
      <c r="A43" s="9"/>
      <c r="B43" s="71">
        <v>34</v>
      </c>
      <c r="C43" s="8"/>
      <c r="D43" s="81"/>
      <c r="E43" s="7"/>
      <c r="F43" s="7"/>
      <c r="G43" s="4"/>
      <c r="H43" s="4"/>
      <c r="I43" s="4"/>
      <c r="J43" s="4"/>
      <c r="K43" s="5"/>
      <c r="L43" s="4"/>
      <c r="M43" s="5"/>
      <c r="N43" s="4">
        <v>0</v>
      </c>
      <c r="O43" s="6"/>
      <c r="P43" s="6">
        <v>0</v>
      </c>
      <c r="Q43" s="6"/>
      <c r="R43" s="6">
        <v>0</v>
      </c>
      <c r="S43" s="54"/>
      <c r="T43" s="54"/>
      <c r="U43" s="54"/>
      <c r="V43" s="3" t="e">
        <f>MIN(G43,I43,K43,M43,O43,#REF!,#REF!)</f>
        <v>#REF!</v>
      </c>
      <c r="W43" s="3" t="e">
        <f>MIN(H43,J43,L43,N43,P43,#REF!,#REF!)</f>
        <v>#REF!</v>
      </c>
      <c r="X43" s="2" t="e">
        <f>H43+J43+L43+N43+P43+#REF!+#REF!-W43</f>
        <v>#REF!</v>
      </c>
      <c r="Y43" s="65"/>
    </row>
    <row r="44" spans="1:25" x14ac:dyDescent="0.35">
      <c r="B44" s="71">
        <v>35</v>
      </c>
    </row>
    <row r="45" spans="1:25" x14ac:dyDescent="0.35">
      <c r="B45" s="71">
        <v>36</v>
      </c>
    </row>
  </sheetData>
  <sortState ref="Z10:AC25">
    <sortCondition ref="AA10:AA25"/>
  </sortState>
  <mergeCells count="41">
    <mergeCell ref="A4:A6"/>
    <mergeCell ref="B9:X9"/>
    <mergeCell ref="D4:D6"/>
    <mergeCell ref="S5:T5"/>
    <mergeCell ref="S4:T4"/>
    <mergeCell ref="M5:N5"/>
    <mergeCell ref="I5:J5"/>
    <mergeCell ref="K5:L5"/>
    <mergeCell ref="G5:H5"/>
    <mergeCell ref="W4:W6"/>
    <mergeCell ref="V4:V6"/>
    <mergeCell ref="O8:P8"/>
    <mergeCell ref="G8:H8"/>
    <mergeCell ref="B7:X7"/>
    <mergeCell ref="I8:J8"/>
    <mergeCell ref="K8:L8"/>
    <mergeCell ref="Z4:Z6"/>
    <mergeCell ref="Z9:AR9"/>
    <mergeCell ref="AA4:AA6"/>
    <mergeCell ref="AB4:AB6"/>
    <mergeCell ref="Z7:AR7"/>
    <mergeCell ref="AD8:AE8"/>
    <mergeCell ref="AF8:AG8"/>
    <mergeCell ref="AH8:AI8"/>
    <mergeCell ref="AJ8:AK8"/>
    <mergeCell ref="AL8:AM8"/>
    <mergeCell ref="M8:N8"/>
    <mergeCell ref="Q8:R8"/>
    <mergeCell ref="F4:F6"/>
    <mergeCell ref="B2:X3"/>
    <mergeCell ref="B4:B6"/>
    <mergeCell ref="C4:C6"/>
    <mergeCell ref="E4:E6"/>
    <mergeCell ref="G4:H4"/>
    <mergeCell ref="I4:J4"/>
    <mergeCell ref="K4:L4"/>
    <mergeCell ref="M4:N4"/>
    <mergeCell ref="Q4:R4"/>
    <mergeCell ref="X4:X6"/>
    <mergeCell ref="O5:P5"/>
    <mergeCell ref="O4:P4"/>
  </mergeCells>
  <pageMargins left="0.75" right="0.75" top="0.33" bottom="0.32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B18" sqref="B18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6"/>
      <c r="R3" s="181"/>
    </row>
    <row r="4" spans="1:23" ht="23.2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82"/>
    </row>
    <row r="5" spans="1:23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170" t="s">
        <v>42</v>
      </c>
      <c r="Q5" s="171"/>
      <c r="R5" s="172" t="s">
        <v>14</v>
      </c>
      <c r="S5" s="174" t="s">
        <v>13</v>
      </c>
      <c r="T5" s="132" t="s">
        <v>12</v>
      </c>
    </row>
    <row r="6" spans="1:23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73"/>
      <c r="S6" s="174"/>
      <c r="T6" s="132"/>
    </row>
    <row r="7" spans="1:2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73"/>
      <c r="V7" s="52" t="s">
        <v>27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80" zoomScaleNormal="80" workbookViewId="0">
      <selection activeCell="E13" sqref="E13"/>
    </sheetView>
  </sheetViews>
  <sheetFormatPr baseColWidth="10" defaultRowHeight="15.5" x14ac:dyDescent="0.35"/>
  <cols>
    <col min="1" max="1" width="14.26953125" style="1" customWidth="1"/>
    <col min="2" max="2" width="30.54296875" style="1" bestFit="1" customWidth="1"/>
    <col min="3" max="3" width="16.54296875" style="82" bestFit="1" customWidth="1"/>
    <col min="4" max="4" width="38.7265625" style="86" bestFit="1" customWidth="1"/>
    <col min="5" max="5" width="11.7265625" style="1" bestFit="1" customWidth="1"/>
    <col min="6" max="6" width="13.54296875" style="44" bestFit="1" customWidth="1"/>
    <col min="7" max="7" width="9.1796875" style="44" customWidth="1"/>
    <col min="8" max="8" width="13.1796875" style="45" customWidth="1"/>
    <col min="9" max="9" width="10.453125" style="45" customWidth="1"/>
    <col min="10" max="10" width="13.1796875" style="45" customWidth="1"/>
    <col min="11" max="11" width="10.453125" style="45" customWidth="1"/>
    <col min="12" max="12" width="13.54296875" style="45" customWidth="1"/>
    <col min="13" max="13" width="10.453125" style="45" customWidth="1"/>
    <col min="14" max="14" width="13.1796875" style="45" customWidth="1"/>
    <col min="15" max="15" width="10.453125" style="45" customWidth="1"/>
    <col min="16" max="16" width="13.1796875" style="45" customWidth="1"/>
    <col min="17" max="17" width="10.453125" style="45" customWidth="1"/>
    <col min="18" max="18" width="14.453125" bestFit="1" customWidth="1"/>
    <col min="21" max="21" width="12" bestFit="1" customWidth="1"/>
  </cols>
  <sheetData>
    <row r="1" spans="1:23" x14ac:dyDescent="0.35">
      <c r="F1" s="43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13" thickTop="1" x14ac:dyDescent="0.25">
      <c r="A3" s="157" t="s">
        <v>75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  <c r="S3" s="159"/>
      <c r="T3" s="160"/>
    </row>
    <row r="4" spans="1:23" ht="15.75" customHeight="1" x14ac:dyDescent="0.25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3"/>
    </row>
    <row r="5" spans="1:23" ht="75.75" customHeight="1" x14ac:dyDescent="0.25">
      <c r="A5" s="142" t="s">
        <v>8</v>
      </c>
      <c r="B5" s="124" t="s">
        <v>7</v>
      </c>
      <c r="C5" s="164" t="s">
        <v>16</v>
      </c>
      <c r="D5" s="166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170" t="s">
        <v>42</v>
      </c>
      <c r="Q5" s="171"/>
      <c r="R5" s="172" t="s">
        <v>14</v>
      </c>
      <c r="S5" s="174" t="s">
        <v>13</v>
      </c>
      <c r="T5" s="132" t="s">
        <v>12</v>
      </c>
    </row>
    <row r="6" spans="1:23" ht="30" customHeight="1" x14ac:dyDescent="0.25">
      <c r="A6" s="143"/>
      <c r="B6" s="125"/>
      <c r="C6" s="165"/>
      <c r="D6" s="167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73"/>
      <c r="S6" s="174"/>
      <c r="T6" s="132"/>
    </row>
    <row r="7" spans="1:2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41"/>
      <c r="V7" s="52" t="s">
        <v>27</v>
      </c>
      <c r="W7" s="52"/>
    </row>
    <row r="8" spans="1:23" ht="21" customHeight="1" x14ac:dyDescent="0.35">
      <c r="A8" s="47">
        <v>1</v>
      </c>
      <c r="B8" s="83" t="s">
        <v>29</v>
      </c>
      <c r="C8" s="84" t="s">
        <v>81</v>
      </c>
      <c r="D8" s="87" t="s">
        <v>47</v>
      </c>
      <c r="E8" s="105"/>
      <c r="F8" s="75">
        <v>0.3263888888888889</v>
      </c>
      <c r="G8" s="26" t="s">
        <v>54</v>
      </c>
      <c r="H8" s="75">
        <v>0.40763888888888888</v>
      </c>
      <c r="I8" s="26" t="s">
        <v>55</v>
      </c>
      <c r="J8" s="75">
        <v>0.22013888888888888</v>
      </c>
      <c r="K8" s="26" t="s">
        <v>56</v>
      </c>
      <c r="L8" s="75">
        <v>0.16388888888888889</v>
      </c>
      <c r="M8" s="26" t="s">
        <v>57</v>
      </c>
      <c r="N8" s="75">
        <v>0.4993055555555555</v>
      </c>
      <c r="O8" s="26" t="s">
        <v>58</v>
      </c>
      <c r="P8" s="75"/>
      <c r="Q8" s="26"/>
      <c r="R8" s="76" t="s">
        <v>48</v>
      </c>
      <c r="S8" s="25">
        <v>1</v>
      </c>
      <c r="T8" s="24">
        <f>VLOOKUP(S8,$V$8:$W$29,2)</f>
        <v>25</v>
      </c>
      <c r="V8">
        <v>1</v>
      </c>
      <c r="W8" s="51">
        <v>25</v>
      </c>
    </row>
    <row r="9" spans="1:23" ht="21" customHeight="1" x14ac:dyDescent="0.35">
      <c r="A9" s="47">
        <v>2</v>
      </c>
      <c r="B9" s="83" t="s">
        <v>38</v>
      </c>
      <c r="C9" s="84" t="s">
        <v>72</v>
      </c>
      <c r="D9" s="87" t="s">
        <v>39</v>
      </c>
      <c r="E9" s="102" t="s">
        <v>161</v>
      </c>
      <c r="F9" s="75">
        <v>0.15555555555555556</v>
      </c>
      <c r="G9" s="26" t="s">
        <v>59</v>
      </c>
      <c r="H9" s="75">
        <v>0.10486111111111111</v>
      </c>
      <c r="I9" s="26" t="s">
        <v>60</v>
      </c>
      <c r="J9" s="75">
        <v>0.17291666666666669</v>
      </c>
      <c r="K9" s="26" t="s">
        <v>61</v>
      </c>
      <c r="L9" s="75">
        <v>0.16111111111111112</v>
      </c>
      <c r="M9" s="26" t="s">
        <v>62</v>
      </c>
      <c r="N9" s="75">
        <v>0.49513888888888885</v>
      </c>
      <c r="O9" s="26" t="s">
        <v>63</v>
      </c>
      <c r="P9" s="75"/>
      <c r="Q9" s="26"/>
      <c r="R9" s="25" t="s">
        <v>49</v>
      </c>
      <c r="S9" s="25">
        <v>2</v>
      </c>
      <c r="T9" s="24">
        <f t="shared" ref="T9:T23" si="0">VLOOKUP(S9,$V$8:$W$29,2)</f>
        <v>23</v>
      </c>
      <c r="V9">
        <v>2</v>
      </c>
      <c r="W9" s="51">
        <v>23</v>
      </c>
    </row>
    <row r="10" spans="1:23" ht="21" customHeight="1" x14ac:dyDescent="0.35">
      <c r="A10" s="47">
        <v>3</v>
      </c>
      <c r="B10" s="83" t="s">
        <v>44</v>
      </c>
      <c r="C10" s="84" t="s">
        <v>80</v>
      </c>
      <c r="D10" s="87" t="s">
        <v>47</v>
      </c>
      <c r="E10" s="105"/>
      <c r="F10" s="75">
        <v>0.1361111111111111</v>
      </c>
      <c r="G10" s="26" t="s">
        <v>64</v>
      </c>
      <c r="H10" s="75">
        <v>0.24166666666666667</v>
      </c>
      <c r="I10" s="26" t="s">
        <v>65</v>
      </c>
      <c r="J10" s="75">
        <v>0.16597222222222222</v>
      </c>
      <c r="K10" s="26" t="s">
        <v>66</v>
      </c>
      <c r="L10" s="75">
        <v>0.15486111111111112</v>
      </c>
      <c r="M10" s="26" t="s">
        <v>67</v>
      </c>
      <c r="N10" s="75">
        <v>0.11388888888888889</v>
      </c>
      <c r="O10" s="26" t="s">
        <v>68</v>
      </c>
      <c r="P10" s="75"/>
      <c r="Q10" s="26"/>
      <c r="R10" s="25" t="s">
        <v>50</v>
      </c>
      <c r="S10" s="25">
        <v>3</v>
      </c>
      <c r="T10" s="24">
        <f t="shared" si="0"/>
        <v>20</v>
      </c>
      <c r="V10">
        <v>3</v>
      </c>
      <c r="W10" s="51">
        <v>20</v>
      </c>
    </row>
    <row r="11" spans="1:23" ht="21" customHeight="1" x14ac:dyDescent="0.35">
      <c r="A11" s="47">
        <v>4</v>
      </c>
      <c r="B11" s="83" t="s">
        <v>28</v>
      </c>
      <c r="C11" s="84" t="s">
        <v>23</v>
      </c>
      <c r="D11" s="87" t="s">
        <v>37</v>
      </c>
      <c r="E11" s="102" t="s">
        <v>162</v>
      </c>
      <c r="F11" s="75">
        <v>0.11527777777777777</v>
      </c>
      <c r="G11" s="26" t="s">
        <v>69</v>
      </c>
      <c r="H11" s="75">
        <v>0.10347222222222223</v>
      </c>
      <c r="I11" s="26" t="s">
        <v>70</v>
      </c>
      <c r="J11" s="75">
        <v>7.5694444444444439E-2</v>
      </c>
      <c r="K11" s="26" t="s">
        <v>71</v>
      </c>
      <c r="L11" s="75">
        <v>0</v>
      </c>
      <c r="M11" s="26" t="s">
        <v>43</v>
      </c>
      <c r="N11" s="75">
        <v>0</v>
      </c>
      <c r="O11" s="26" t="s">
        <v>43</v>
      </c>
      <c r="P11" s="75"/>
      <c r="Q11" s="26"/>
      <c r="R11" s="25" t="s">
        <v>51</v>
      </c>
      <c r="S11" s="25">
        <v>4</v>
      </c>
      <c r="T11" s="24">
        <f t="shared" si="0"/>
        <v>19</v>
      </c>
      <c r="V11">
        <v>4</v>
      </c>
      <c r="W11" s="51">
        <v>19</v>
      </c>
    </row>
    <row r="12" spans="1:23" ht="21" customHeight="1" x14ac:dyDescent="0.35">
      <c r="A12" s="47">
        <v>5</v>
      </c>
      <c r="B12" s="83" t="s">
        <v>45</v>
      </c>
      <c r="C12" s="84" t="s">
        <v>74</v>
      </c>
      <c r="D12" s="87" t="s">
        <v>37</v>
      </c>
      <c r="E12" s="102" t="s">
        <v>163</v>
      </c>
      <c r="F12" s="75">
        <v>0.11875000000000001</v>
      </c>
      <c r="G12" s="26" t="s">
        <v>52</v>
      </c>
      <c r="H12" s="75">
        <v>0</v>
      </c>
      <c r="I12" s="26" t="s">
        <v>43</v>
      </c>
      <c r="J12" s="75">
        <v>0</v>
      </c>
      <c r="K12" s="26" t="s">
        <v>43</v>
      </c>
      <c r="L12" s="75">
        <v>0</v>
      </c>
      <c r="M12" s="26" t="s">
        <v>43</v>
      </c>
      <c r="N12" s="75">
        <v>0</v>
      </c>
      <c r="O12" s="26" t="s">
        <v>43</v>
      </c>
      <c r="P12" s="75"/>
      <c r="Q12" s="26"/>
      <c r="R12" s="25" t="s">
        <v>52</v>
      </c>
      <c r="S12" s="25">
        <v>5</v>
      </c>
      <c r="T12" s="24">
        <f t="shared" si="0"/>
        <v>18</v>
      </c>
      <c r="V12">
        <v>5</v>
      </c>
      <c r="W12" s="51">
        <v>18</v>
      </c>
    </row>
    <row r="13" spans="1:23" ht="21" customHeight="1" x14ac:dyDescent="0.35">
      <c r="A13" s="47">
        <v>6</v>
      </c>
      <c r="B13" s="83" t="s">
        <v>46</v>
      </c>
      <c r="C13" s="84" t="s">
        <v>73</v>
      </c>
      <c r="D13" s="87" t="s">
        <v>37</v>
      </c>
      <c r="E13" s="102" t="s">
        <v>164</v>
      </c>
      <c r="F13" s="75">
        <v>2.7083333333333334E-2</v>
      </c>
      <c r="G13" s="26" t="s">
        <v>53</v>
      </c>
      <c r="H13" s="75">
        <v>0</v>
      </c>
      <c r="I13" s="26" t="s">
        <v>43</v>
      </c>
      <c r="J13" s="75">
        <v>0</v>
      </c>
      <c r="K13" s="26" t="s">
        <v>43</v>
      </c>
      <c r="L13" s="75">
        <v>0</v>
      </c>
      <c r="M13" s="26" t="s">
        <v>43</v>
      </c>
      <c r="N13" s="75">
        <v>0</v>
      </c>
      <c r="O13" s="26" t="s">
        <v>43</v>
      </c>
      <c r="P13" s="75"/>
      <c r="Q13" s="26"/>
      <c r="R13" s="25" t="s">
        <v>53</v>
      </c>
      <c r="S13" s="25">
        <v>6</v>
      </c>
      <c r="T13" s="24">
        <f t="shared" si="0"/>
        <v>17</v>
      </c>
      <c r="V13">
        <v>6</v>
      </c>
      <c r="W13" s="51">
        <v>17</v>
      </c>
    </row>
    <row r="14" spans="1:23" ht="21" customHeight="1" x14ac:dyDescent="0.35">
      <c r="A14" s="47"/>
      <c r="B14" s="83"/>
      <c r="C14" s="84"/>
      <c r="D14" s="87"/>
      <c r="E14" s="77"/>
      <c r="F14" s="75"/>
      <c r="G14" s="26"/>
      <c r="H14" s="75"/>
      <c r="I14" s="26"/>
      <c r="J14" s="75"/>
      <c r="K14" s="26"/>
      <c r="L14" s="75"/>
      <c r="M14" s="26"/>
      <c r="N14" s="75"/>
      <c r="O14" s="26"/>
      <c r="P14" s="75"/>
      <c r="Q14" s="26"/>
      <c r="R14" s="25"/>
      <c r="S14" s="25">
        <v>7</v>
      </c>
      <c r="T14" s="24">
        <f t="shared" si="0"/>
        <v>16</v>
      </c>
      <c r="V14">
        <v>7</v>
      </c>
      <c r="W14" s="51">
        <v>16</v>
      </c>
    </row>
    <row r="15" spans="1:23" ht="21" customHeight="1" x14ac:dyDescent="0.35">
      <c r="A15" s="47"/>
      <c r="B15" s="83"/>
      <c r="C15" s="84"/>
      <c r="D15" s="87"/>
      <c r="E15" s="77"/>
      <c r="F15" s="75"/>
      <c r="G15" s="26"/>
      <c r="H15" s="75"/>
      <c r="I15" s="26"/>
      <c r="J15" s="75"/>
      <c r="K15" s="26"/>
      <c r="L15" s="75"/>
      <c r="M15" s="26"/>
      <c r="N15" s="75"/>
      <c r="O15" s="26"/>
      <c r="P15" s="75"/>
      <c r="Q15" s="26"/>
      <c r="R15" s="25"/>
      <c r="S15" s="25">
        <v>8</v>
      </c>
      <c r="T15" s="24">
        <f t="shared" si="0"/>
        <v>15</v>
      </c>
      <c r="V15">
        <v>8</v>
      </c>
      <c r="W15" s="51">
        <v>15</v>
      </c>
    </row>
    <row r="16" spans="1:23" ht="21" customHeight="1" x14ac:dyDescent="0.35">
      <c r="A16" s="47"/>
      <c r="B16" s="83"/>
      <c r="C16" s="84"/>
      <c r="D16" s="87"/>
      <c r="E16" s="77"/>
      <c r="F16" s="75"/>
      <c r="G16" s="26"/>
      <c r="H16" s="75"/>
      <c r="I16" s="26"/>
      <c r="J16" s="75"/>
      <c r="K16" s="26"/>
      <c r="L16" s="75"/>
      <c r="M16" s="26"/>
      <c r="N16" s="75"/>
      <c r="O16" s="26"/>
      <c r="P16" s="75"/>
      <c r="Q16" s="26"/>
      <c r="R16" s="25"/>
      <c r="S16" s="25">
        <v>9</v>
      </c>
      <c r="T16" s="24">
        <f t="shared" si="0"/>
        <v>14</v>
      </c>
      <c r="V16">
        <v>9</v>
      </c>
      <c r="W16" s="51">
        <v>14</v>
      </c>
    </row>
    <row r="17" spans="1:23" ht="21" x14ac:dyDescent="0.35">
      <c r="A17" s="47"/>
      <c r="B17" s="83"/>
      <c r="C17" s="84"/>
      <c r="D17" s="87"/>
      <c r="E17" s="77"/>
      <c r="F17" s="75"/>
      <c r="G17" s="26"/>
      <c r="H17" s="75"/>
      <c r="I17" s="26"/>
      <c r="J17" s="75"/>
      <c r="K17" s="26"/>
      <c r="L17" s="75"/>
      <c r="M17" s="26"/>
      <c r="N17" s="75"/>
      <c r="O17" s="26"/>
      <c r="P17" s="75"/>
      <c r="Q17" s="26"/>
      <c r="R17" s="25"/>
      <c r="S17" s="25">
        <v>10</v>
      </c>
      <c r="T17" s="24">
        <f t="shared" si="0"/>
        <v>13</v>
      </c>
      <c r="V17">
        <v>10</v>
      </c>
      <c r="W17" s="51">
        <v>13</v>
      </c>
    </row>
    <row r="18" spans="1:23" ht="21" x14ac:dyDescent="0.35">
      <c r="A18" s="47"/>
      <c r="B18" s="83"/>
      <c r="C18" s="84"/>
      <c r="D18" s="87"/>
      <c r="E18" s="77"/>
      <c r="F18" s="75"/>
      <c r="G18" s="26"/>
      <c r="H18" s="75"/>
      <c r="I18" s="26"/>
      <c r="J18" s="75"/>
      <c r="K18" s="26"/>
      <c r="L18" s="75"/>
      <c r="M18" s="26"/>
      <c r="N18" s="75"/>
      <c r="O18" s="26"/>
      <c r="P18" s="75"/>
      <c r="Q18" s="26"/>
      <c r="R18" s="25"/>
      <c r="S18" s="25">
        <v>11</v>
      </c>
      <c r="T18" s="24">
        <f t="shared" si="0"/>
        <v>12</v>
      </c>
      <c r="V18">
        <v>11</v>
      </c>
      <c r="W18" s="51">
        <v>12</v>
      </c>
    </row>
    <row r="19" spans="1:23" ht="21" x14ac:dyDescent="0.35">
      <c r="A19" s="47"/>
      <c r="B19" s="83"/>
      <c r="C19" s="84"/>
      <c r="D19" s="87"/>
      <c r="E19" s="77"/>
      <c r="F19" s="75"/>
      <c r="G19" s="26"/>
      <c r="H19" s="75"/>
      <c r="I19" s="26"/>
      <c r="J19" s="75"/>
      <c r="K19" s="26"/>
      <c r="L19" s="75"/>
      <c r="M19" s="26"/>
      <c r="N19" s="75"/>
      <c r="O19" s="26"/>
      <c r="P19" s="75"/>
      <c r="Q19" s="26"/>
      <c r="R19" s="25"/>
      <c r="S19" s="25">
        <v>12</v>
      </c>
      <c r="T19" s="24">
        <f t="shared" si="0"/>
        <v>11</v>
      </c>
      <c r="V19">
        <v>12</v>
      </c>
      <c r="W19" s="51">
        <v>11</v>
      </c>
    </row>
    <row r="20" spans="1:23" ht="21" x14ac:dyDescent="0.35">
      <c r="A20" s="47"/>
      <c r="B20" s="83"/>
      <c r="C20" s="84"/>
      <c r="D20" s="87"/>
      <c r="E20" s="77"/>
      <c r="F20" s="75"/>
      <c r="G20" s="26"/>
      <c r="H20" s="75"/>
      <c r="I20" s="26"/>
      <c r="J20" s="75"/>
      <c r="K20" s="26"/>
      <c r="L20" s="75"/>
      <c r="M20" s="26"/>
      <c r="N20" s="75"/>
      <c r="O20" s="26"/>
      <c r="P20" s="75"/>
      <c r="Q20" s="26"/>
      <c r="R20" s="25"/>
      <c r="S20" s="25">
        <v>13</v>
      </c>
      <c r="T20" s="24">
        <f t="shared" si="0"/>
        <v>10</v>
      </c>
      <c r="V20">
        <v>13</v>
      </c>
      <c r="W20" s="51">
        <v>10</v>
      </c>
    </row>
    <row r="21" spans="1:23" ht="21" x14ac:dyDescent="0.35">
      <c r="A21" s="47"/>
      <c r="B21" s="83"/>
      <c r="C21" s="84"/>
      <c r="D21" s="87"/>
      <c r="E21" s="77"/>
      <c r="F21" s="75"/>
      <c r="G21" s="26"/>
      <c r="H21" s="75"/>
      <c r="I21" s="26"/>
      <c r="J21" s="75"/>
      <c r="K21" s="26"/>
      <c r="L21" s="75"/>
      <c r="M21" s="26"/>
      <c r="N21" s="75"/>
      <c r="O21" s="26"/>
      <c r="P21" s="75"/>
      <c r="Q21" s="26"/>
      <c r="R21" s="25"/>
      <c r="S21" s="25">
        <v>14</v>
      </c>
      <c r="T21" s="24">
        <f t="shared" si="0"/>
        <v>9</v>
      </c>
      <c r="V21">
        <v>14</v>
      </c>
      <c r="W21" s="51">
        <v>9</v>
      </c>
    </row>
    <row r="22" spans="1:23" ht="21" x14ac:dyDescent="0.35">
      <c r="A22" s="47"/>
      <c r="B22" s="83"/>
      <c r="C22" s="84"/>
      <c r="D22" s="87"/>
      <c r="E22" s="77"/>
      <c r="F22" s="75"/>
      <c r="G22" s="26"/>
      <c r="H22" s="75"/>
      <c r="I22" s="26"/>
      <c r="J22" s="75"/>
      <c r="K22" s="26"/>
      <c r="L22" s="75"/>
      <c r="M22" s="26"/>
      <c r="N22" s="75"/>
      <c r="O22" s="26"/>
      <c r="P22" s="75"/>
      <c r="Q22" s="26"/>
      <c r="R22" s="25"/>
      <c r="S22" s="25">
        <v>15</v>
      </c>
      <c r="T22" s="24">
        <f t="shared" si="0"/>
        <v>8</v>
      </c>
      <c r="V22">
        <v>15</v>
      </c>
      <c r="W22" s="51">
        <v>8</v>
      </c>
    </row>
    <row r="23" spans="1:23" ht="21" x14ac:dyDescent="0.35">
      <c r="A23" s="47"/>
      <c r="B23" s="83"/>
      <c r="C23" s="84"/>
      <c r="D23" s="87"/>
      <c r="E23" s="77"/>
      <c r="F23" s="75"/>
      <c r="G23" s="26"/>
      <c r="H23" s="75"/>
      <c r="I23" s="26"/>
      <c r="J23" s="75"/>
      <c r="K23" s="26"/>
      <c r="L23" s="75"/>
      <c r="M23" s="26"/>
      <c r="N23" s="75"/>
      <c r="O23" s="26"/>
      <c r="P23" s="75"/>
      <c r="Q23" s="26"/>
      <c r="R23" s="25"/>
      <c r="S23" s="25">
        <v>16</v>
      </c>
      <c r="T23" s="24">
        <f t="shared" si="0"/>
        <v>7</v>
      </c>
      <c r="V23">
        <v>16</v>
      </c>
      <c r="W23" s="51">
        <v>7</v>
      </c>
    </row>
    <row r="24" spans="1:23" ht="21" x14ac:dyDescent="0.35">
      <c r="A24" s="9"/>
      <c r="B24" s="48"/>
      <c r="C24" s="85"/>
      <c r="D24" s="88"/>
      <c r="E24" s="42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  <c r="V24">
        <v>17</v>
      </c>
      <c r="W24" s="51">
        <v>6</v>
      </c>
    </row>
    <row r="25" spans="1:23" ht="21" x14ac:dyDescent="0.35">
      <c r="A25" s="9"/>
      <c r="B25" s="48"/>
      <c r="C25" s="85"/>
      <c r="D25" s="88"/>
      <c r="E25" s="4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  <c r="V25">
        <v>18</v>
      </c>
      <c r="W25" s="51">
        <v>5</v>
      </c>
    </row>
    <row r="26" spans="1:23" ht="21" x14ac:dyDescent="0.35">
      <c r="A26" s="9"/>
      <c r="B26" s="48"/>
      <c r="C26" s="85"/>
      <c r="D26" s="88"/>
      <c r="E26" s="4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  <c r="V26">
        <v>19</v>
      </c>
      <c r="W26" s="51">
        <v>4</v>
      </c>
    </row>
    <row r="27" spans="1:23" ht="21" x14ac:dyDescent="0.35">
      <c r="A27" s="9"/>
      <c r="B27" s="48"/>
      <c r="C27" s="85"/>
      <c r="D27" s="88"/>
      <c r="E27" s="42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  <c r="V27">
        <v>20</v>
      </c>
      <c r="W27" s="51">
        <v>3</v>
      </c>
    </row>
    <row r="28" spans="1:23" ht="21" x14ac:dyDescent="0.35">
      <c r="A28" s="9"/>
      <c r="B28" s="48"/>
      <c r="C28" s="85"/>
      <c r="D28" s="88"/>
      <c r="E28" s="42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  <c r="V28">
        <v>21</v>
      </c>
      <c r="W28" s="51">
        <v>2</v>
      </c>
    </row>
    <row r="29" spans="1:23" x14ac:dyDescent="0.35">
      <c r="V29">
        <v>22</v>
      </c>
      <c r="W29" s="51">
        <v>1</v>
      </c>
    </row>
    <row r="30" spans="1:23" x14ac:dyDescent="0.35">
      <c r="W30" s="51"/>
    </row>
    <row r="31" spans="1:23" x14ac:dyDescent="0.35">
      <c r="W31" s="51"/>
    </row>
    <row r="32" spans="1:23" x14ac:dyDescent="0.35">
      <c r="W32" s="51"/>
    </row>
  </sheetData>
  <mergeCells count="16">
    <mergeCell ref="A7:S7"/>
    <mergeCell ref="A3:T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S5:S6"/>
    <mergeCell ref="T5:T6"/>
    <mergeCell ref="P5:Q5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80" zoomScaleNormal="80" workbookViewId="0">
      <selection activeCell="E9" sqref="E9:E17"/>
    </sheetView>
  </sheetViews>
  <sheetFormatPr baseColWidth="10" defaultRowHeight="15.5" x14ac:dyDescent="0.35"/>
  <cols>
    <col min="1" max="1" width="14.26953125" style="1" customWidth="1"/>
    <col min="2" max="2" width="39.26953125" style="1" bestFit="1" customWidth="1"/>
    <col min="3" max="3" width="16.54296875" style="1" bestFit="1" customWidth="1"/>
    <col min="4" max="4" width="25.26953125" style="1" bestFit="1" customWidth="1"/>
    <col min="5" max="5" width="11.7265625" style="1" bestFit="1" customWidth="1"/>
    <col min="6" max="6" width="13.54296875" style="19" customWidth="1"/>
    <col min="7" max="7" width="9.1796875" style="19" hidden="1" customWidth="1"/>
    <col min="8" max="8" width="13.1796875" style="18" customWidth="1"/>
    <col min="9" max="9" width="10.453125" style="18" hidden="1" customWidth="1"/>
    <col min="10" max="10" width="13.1796875" style="18" customWidth="1"/>
    <col min="11" max="11" width="10.453125" style="18" hidden="1" customWidth="1"/>
    <col min="12" max="12" width="13.54296875" style="18" bestFit="1" customWidth="1"/>
    <col min="13" max="13" width="10.453125" style="18" hidden="1" customWidth="1"/>
    <col min="14" max="14" width="13.1796875" style="18" customWidth="1"/>
    <col min="15" max="15" width="10.453125" style="18" hidden="1" customWidth="1"/>
    <col min="16" max="16" width="14.453125" bestFit="1" customWidth="1"/>
    <col min="18" max="18" width="12" bestFit="1" customWidth="1"/>
  </cols>
  <sheetData>
    <row r="1" spans="1:22" x14ac:dyDescent="0.35">
      <c r="E1" s="90"/>
      <c r="F1" s="91"/>
      <c r="G1" s="92"/>
      <c r="H1" s="93"/>
    </row>
    <row r="2" spans="1:22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3.5" customHeight="1" thickTop="1" x14ac:dyDescent="0.25">
      <c r="A3" s="175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7"/>
    </row>
    <row r="4" spans="1:22" ht="15.75" customHeight="1" x14ac:dyDescent="0.25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80"/>
    </row>
    <row r="5" spans="1:22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99" t="s">
        <v>42</v>
      </c>
      <c r="Q5" s="172" t="s">
        <v>14</v>
      </c>
      <c r="R5" s="174" t="s">
        <v>13</v>
      </c>
      <c r="S5" s="132" t="s">
        <v>12</v>
      </c>
    </row>
    <row r="6" spans="1:22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173"/>
      <c r="R6" s="174"/>
      <c r="S6" s="132"/>
    </row>
    <row r="7" spans="1:22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73"/>
      <c r="U7" s="52" t="s">
        <v>27</v>
      </c>
      <c r="V7" s="52"/>
    </row>
    <row r="8" spans="1:22" ht="21" x14ac:dyDescent="0.35">
      <c r="A8" s="47">
        <v>1</v>
      </c>
      <c r="B8" s="83" t="s">
        <v>82</v>
      </c>
      <c r="C8" s="98">
        <f>VLOOKUP(A8,'Clasificación  liga'!$B$10:$E$45,3)</f>
        <v>3124359</v>
      </c>
      <c r="D8" s="87" t="s">
        <v>88</v>
      </c>
      <c r="E8" s="74"/>
      <c r="F8" s="26">
        <v>819</v>
      </c>
      <c r="G8" s="26">
        <v>704</v>
      </c>
      <c r="H8" s="26">
        <v>819</v>
      </c>
      <c r="I8" s="26">
        <v>322</v>
      </c>
      <c r="J8" s="26">
        <v>633</v>
      </c>
      <c r="K8" s="26"/>
      <c r="L8" s="26"/>
      <c r="M8" s="26"/>
      <c r="N8" s="26"/>
      <c r="O8" s="26"/>
      <c r="P8" s="26"/>
      <c r="Q8" s="25">
        <v>3297</v>
      </c>
      <c r="R8" s="25">
        <v>1</v>
      </c>
      <c r="S8" s="24">
        <f>VLOOKUP(R8,$U$8:$V$19,2)</f>
        <v>25</v>
      </c>
      <c r="U8">
        <v>1</v>
      </c>
      <c r="V8" s="51">
        <v>25</v>
      </c>
    </row>
    <row r="9" spans="1:22" ht="21" x14ac:dyDescent="0.35">
      <c r="A9" s="47">
        <v>2</v>
      </c>
      <c r="B9" s="83" t="s">
        <v>33</v>
      </c>
      <c r="C9" s="98" t="str">
        <f>VLOOKUP(A9,'Clasificación  liga'!$B$10:$E$45,3)</f>
        <v>FAM1774</v>
      </c>
      <c r="D9" s="87" t="s">
        <v>89</v>
      </c>
      <c r="E9" s="106"/>
      <c r="F9" s="26">
        <v>718</v>
      </c>
      <c r="G9" s="26">
        <v>815</v>
      </c>
      <c r="H9" s="26">
        <v>616</v>
      </c>
      <c r="I9" s="26">
        <v>286</v>
      </c>
      <c r="J9" s="26">
        <v>731</v>
      </c>
      <c r="K9" s="26"/>
      <c r="L9" s="26"/>
      <c r="M9" s="26"/>
      <c r="N9" s="26"/>
      <c r="O9" s="26"/>
      <c r="P9" s="26"/>
      <c r="Q9" s="25">
        <v>3166</v>
      </c>
      <c r="R9" s="25">
        <v>2</v>
      </c>
      <c r="S9" s="24">
        <f t="shared" ref="S9:S18" si="0">VLOOKUP(R9,$U$8:$V$19,2)</f>
        <v>23</v>
      </c>
      <c r="U9">
        <v>2</v>
      </c>
      <c r="V9" s="51">
        <v>23</v>
      </c>
    </row>
    <row r="10" spans="1:22" ht="21" x14ac:dyDescent="0.35">
      <c r="A10" s="47">
        <v>4</v>
      </c>
      <c r="B10" s="83" t="s">
        <v>83</v>
      </c>
      <c r="C10" s="98" t="str">
        <f>VLOOKUP(A10,'Clasificación  liga'!$B$10:$E$45,3)</f>
        <v>FAM2086</v>
      </c>
      <c r="D10" s="87" t="s">
        <v>90</v>
      </c>
      <c r="E10" s="106"/>
      <c r="F10" s="26">
        <v>401</v>
      </c>
      <c r="G10" s="26">
        <v>482</v>
      </c>
      <c r="H10" s="26">
        <v>811</v>
      </c>
      <c r="I10" s="26">
        <v>0</v>
      </c>
      <c r="J10" s="26">
        <v>820</v>
      </c>
      <c r="K10" s="26"/>
      <c r="L10" s="26"/>
      <c r="M10" s="26"/>
      <c r="N10" s="26"/>
      <c r="O10" s="26"/>
      <c r="P10" s="26"/>
      <c r="Q10" s="25">
        <v>2514</v>
      </c>
      <c r="R10" s="25">
        <v>3</v>
      </c>
      <c r="S10" s="24">
        <f t="shared" si="0"/>
        <v>20</v>
      </c>
      <c r="U10">
        <v>3</v>
      </c>
      <c r="V10" s="51">
        <v>20</v>
      </c>
    </row>
    <row r="11" spans="1:22" ht="21" x14ac:dyDescent="0.35">
      <c r="A11" s="47">
        <v>7</v>
      </c>
      <c r="B11" s="83" t="s">
        <v>36</v>
      </c>
      <c r="C11" s="98">
        <f>VLOOKUP(A11,'Clasificación  liga'!$B$10:$E$45,3)</f>
        <v>0</v>
      </c>
      <c r="D11" s="87" t="s">
        <v>91</v>
      </c>
      <c r="E11" s="100"/>
      <c r="F11" s="26">
        <v>646</v>
      </c>
      <c r="G11" s="26">
        <v>696</v>
      </c>
      <c r="H11" s="26">
        <v>172</v>
      </c>
      <c r="I11" s="26">
        <v>190</v>
      </c>
      <c r="J11" s="26">
        <v>700</v>
      </c>
      <c r="K11" s="26"/>
      <c r="L11" s="26"/>
      <c r="M11" s="26"/>
      <c r="N11" s="26"/>
      <c r="O11" s="26"/>
      <c r="P11" s="26"/>
      <c r="Q11" s="25">
        <v>2404</v>
      </c>
      <c r="R11" s="25">
        <v>4</v>
      </c>
      <c r="S11" s="24">
        <f t="shared" si="0"/>
        <v>19</v>
      </c>
      <c r="U11">
        <v>4</v>
      </c>
      <c r="V11" s="51">
        <v>19</v>
      </c>
    </row>
    <row r="12" spans="1:22" ht="21" x14ac:dyDescent="0.35">
      <c r="A12" s="47">
        <v>8</v>
      </c>
      <c r="B12" s="83" t="s">
        <v>34</v>
      </c>
      <c r="C12" s="98" t="str">
        <f>VLOOKUP(A12,'Clasificación  liga'!$B$10:$E$45,3)</f>
        <v>FDACM 664/2</v>
      </c>
      <c r="D12" s="87" t="s">
        <v>92</v>
      </c>
      <c r="E12" s="106"/>
      <c r="F12" s="26">
        <v>359</v>
      </c>
      <c r="G12" s="26">
        <v>683</v>
      </c>
      <c r="H12" s="26">
        <v>525</v>
      </c>
      <c r="I12" s="26">
        <v>274</v>
      </c>
      <c r="J12" s="26">
        <v>238</v>
      </c>
      <c r="K12" s="26"/>
      <c r="L12" s="26"/>
      <c r="M12" s="26"/>
      <c r="N12" s="26"/>
      <c r="O12" s="26"/>
      <c r="P12" s="26"/>
      <c r="Q12" s="25">
        <v>2079</v>
      </c>
      <c r="R12" s="25">
        <v>5</v>
      </c>
      <c r="S12" s="24">
        <f t="shared" si="0"/>
        <v>18</v>
      </c>
      <c r="U12">
        <v>5</v>
      </c>
      <c r="V12" s="51">
        <v>18</v>
      </c>
    </row>
    <row r="13" spans="1:22" ht="21" x14ac:dyDescent="0.35">
      <c r="A13" s="47">
        <v>9</v>
      </c>
      <c r="B13" s="83" t="s">
        <v>35</v>
      </c>
      <c r="C13" s="98" t="str">
        <f>VLOOKUP(A13,'Clasificación  liga'!$B$10:$E$45,3)</f>
        <v>FDACM 665/20</v>
      </c>
      <c r="D13" s="87" t="s">
        <v>92</v>
      </c>
      <c r="E13" s="106"/>
      <c r="F13" s="26">
        <v>0</v>
      </c>
      <c r="G13" s="26">
        <v>313</v>
      </c>
      <c r="H13" s="26">
        <v>585</v>
      </c>
      <c r="I13" s="26">
        <v>300</v>
      </c>
      <c r="J13" s="26">
        <v>667</v>
      </c>
      <c r="K13" s="26"/>
      <c r="L13" s="26"/>
      <c r="M13" s="26"/>
      <c r="N13" s="26"/>
      <c r="O13" s="26"/>
      <c r="P13" s="26"/>
      <c r="Q13" s="25">
        <v>1865</v>
      </c>
      <c r="R13" s="25">
        <v>6</v>
      </c>
      <c r="S13" s="24">
        <f t="shared" si="0"/>
        <v>17</v>
      </c>
      <c r="U13">
        <v>6</v>
      </c>
      <c r="V13" s="51">
        <v>17</v>
      </c>
    </row>
    <row r="14" spans="1:22" ht="21" x14ac:dyDescent="0.35">
      <c r="A14" s="47">
        <v>10</v>
      </c>
      <c r="B14" s="83" t="s">
        <v>84</v>
      </c>
      <c r="C14" s="98">
        <f>VLOOKUP(A14,'Clasificación  liga'!$B$10:$E$45,3)</f>
        <v>2855</v>
      </c>
      <c r="D14" s="87" t="s">
        <v>93</v>
      </c>
      <c r="E14" s="106"/>
      <c r="F14" s="26">
        <v>247</v>
      </c>
      <c r="G14" s="26">
        <v>224</v>
      </c>
      <c r="H14" s="26">
        <v>150</v>
      </c>
      <c r="I14" s="26">
        <v>357</v>
      </c>
      <c r="J14" s="26">
        <v>260</v>
      </c>
      <c r="K14" s="26"/>
      <c r="L14" s="26"/>
      <c r="M14" s="26"/>
      <c r="N14" s="26"/>
      <c r="O14" s="26"/>
      <c r="P14" s="26"/>
      <c r="Q14" s="25">
        <v>1238</v>
      </c>
      <c r="R14" s="25">
        <v>7</v>
      </c>
      <c r="S14" s="24">
        <f t="shared" si="0"/>
        <v>16</v>
      </c>
      <c r="U14">
        <v>7</v>
      </c>
      <c r="V14" s="51">
        <v>16</v>
      </c>
    </row>
    <row r="15" spans="1:22" ht="21" x14ac:dyDescent="0.35">
      <c r="A15" s="47">
        <v>11</v>
      </c>
      <c r="B15" s="83" t="s">
        <v>85</v>
      </c>
      <c r="C15" s="98">
        <f>VLOOKUP(A15,'Clasificación  liga'!$B$10:$E$45,3)</f>
        <v>0</v>
      </c>
      <c r="D15" s="87" t="s">
        <v>94</v>
      </c>
      <c r="E15" s="106"/>
      <c r="F15" s="26">
        <v>433</v>
      </c>
      <c r="G15" s="26">
        <v>261</v>
      </c>
      <c r="H15" s="26">
        <v>318</v>
      </c>
      <c r="I15" s="26">
        <v>351</v>
      </c>
      <c r="J15" s="26">
        <v>211</v>
      </c>
      <c r="K15" s="26"/>
      <c r="L15" s="26"/>
      <c r="M15" s="26"/>
      <c r="N15" s="26"/>
      <c r="O15" s="26"/>
      <c r="P15" s="26"/>
      <c r="Q15" s="25">
        <v>1574</v>
      </c>
      <c r="R15" s="25">
        <v>8</v>
      </c>
      <c r="S15" s="24">
        <f t="shared" si="0"/>
        <v>15</v>
      </c>
      <c r="U15">
        <v>8</v>
      </c>
      <c r="V15" s="51">
        <v>15</v>
      </c>
    </row>
    <row r="16" spans="1:22" ht="21" x14ac:dyDescent="0.35">
      <c r="A16" s="47">
        <v>12</v>
      </c>
      <c r="B16" s="83" t="s">
        <v>32</v>
      </c>
      <c r="C16" s="98" t="str">
        <f>VLOOKUP(A16,'Clasificación  liga'!$B$10:$E$45,3)</f>
        <v>FDACM</v>
      </c>
      <c r="D16" s="87" t="s">
        <v>94</v>
      </c>
      <c r="E16" s="106"/>
      <c r="F16" s="26">
        <v>680</v>
      </c>
      <c r="G16" s="26">
        <v>214</v>
      </c>
      <c r="H16" s="26">
        <v>0</v>
      </c>
      <c r="I16" s="26">
        <v>422</v>
      </c>
      <c r="J16" s="26">
        <v>146</v>
      </c>
      <c r="K16" s="26"/>
      <c r="L16" s="26"/>
      <c r="M16" s="26"/>
      <c r="N16" s="26"/>
      <c r="O16" s="26"/>
      <c r="P16" s="26"/>
      <c r="Q16" s="25">
        <v>1462</v>
      </c>
      <c r="R16" s="25">
        <v>9</v>
      </c>
      <c r="S16" s="24">
        <f t="shared" si="0"/>
        <v>14</v>
      </c>
      <c r="U16">
        <v>9</v>
      </c>
      <c r="V16" s="51">
        <v>14</v>
      </c>
    </row>
    <row r="17" spans="1:22" ht="21" x14ac:dyDescent="0.35">
      <c r="A17" s="47">
        <v>13</v>
      </c>
      <c r="B17" s="83" t="s">
        <v>86</v>
      </c>
      <c r="C17" s="98">
        <f>VLOOKUP(A17,'Clasificación  liga'!$B$10:$E$45,3)</f>
        <v>1032</v>
      </c>
      <c r="D17" s="87" t="s">
        <v>93</v>
      </c>
      <c r="E17" s="106"/>
      <c r="F17" s="26">
        <v>720</v>
      </c>
      <c r="G17" s="26">
        <v>122</v>
      </c>
      <c r="H17" s="26">
        <v>0</v>
      </c>
      <c r="I17" s="26">
        <v>0</v>
      </c>
      <c r="J17" s="26">
        <v>0</v>
      </c>
      <c r="K17" s="26"/>
      <c r="L17" s="26"/>
      <c r="M17" s="26"/>
      <c r="N17" s="26"/>
      <c r="O17" s="26"/>
      <c r="P17" s="26"/>
      <c r="Q17" s="25">
        <v>842</v>
      </c>
      <c r="R17" s="25">
        <v>10</v>
      </c>
      <c r="S17" s="24">
        <f t="shared" si="0"/>
        <v>13</v>
      </c>
      <c r="U17">
        <v>10</v>
      </c>
      <c r="V17" s="51">
        <v>13</v>
      </c>
    </row>
    <row r="18" spans="1:22" ht="21" x14ac:dyDescent="0.35">
      <c r="A18" s="47">
        <v>3</v>
      </c>
      <c r="B18" s="83" t="s">
        <v>87</v>
      </c>
      <c r="C18" s="98" t="str">
        <f>VLOOKUP(A18,'Clasificación  liga'!$B$10:$E$45,3)</f>
        <v>03063836y</v>
      </c>
      <c r="D18" s="87" t="s">
        <v>88</v>
      </c>
      <c r="E18" s="100"/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/>
      <c r="L18" s="26"/>
      <c r="M18" s="26"/>
      <c r="N18" s="26"/>
      <c r="O18" s="26"/>
      <c r="P18" s="26"/>
      <c r="Q18" s="25">
        <v>0</v>
      </c>
      <c r="R18" s="25">
        <v>11</v>
      </c>
      <c r="S18" s="24">
        <f t="shared" si="0"/>
        <v>12</v>
      </c>
      <c r="U18">
        <v>11</v>
      </c>
      <c r="V18" s="51">
        <v>12</v>
      </c>
    </row>
    <row r="19" spans="1:22" ht="21" x14ac:dyDescent="0.35">
      <c r="A19" s="47"/>
      <c r="B19" s="83"/>
      <c r="C19" s="22"/>
      <c r="D19" s="49"/>
      <c r="E19" s="100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5"/>
      <c r="R19" s="25"/>
      <c r="S19" s="24"/>
      <c r="U19">
        <v>12</v>
      </c>
      <c r="V19" s="51">
        <v>11</v>
      </c>
    </row>
    <row r="20" spans="1:22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5"/>
      <c r="R20" s="25"/>
      <c r="S20" s="24"/>
    </row>
    <row r="21" spans="1:22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5"/>
      <c r="R21" s="25"/>
      <c r="S21" s="24"/>
    </row>
    <row r="22" spans="1:22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5"/>
      <c r="R22" s="25"/>
      <c r="S22" s="24"/>
    </row>
    <row r="23" spans="1:22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  <c r="R23" s="25"/>
      <c r="S23" s="24"/>
    </row>
    <row r="24" spans="1:22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5"/>
      <c r="R24" s="25"/>
      <c r="S24" s="24"/>
    </row>
    <row r="25" spans="1:22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5"/>
      <c r="R25" s="25"/>
      <c r="S25" s="24"/>
    </row>
    <row r="26" spans="1:22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  <c r="R26" s="25"/>
      <c r="S26" s="24"/>
    </row>
    <row r="27" spans="1:22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5"/>
      <c r="R27" s="25"/>
      <c r="S27" s="24"/>
    </row>
    <row r="28" spans="1:22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5"/>
      <c r="S28" s="24"/>
    </row>
    <row r="29" spans="1:22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</row>
    <row r="30" spans="1:22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</row>
    <row r="31" spans="1:22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</row>
    <row r="32" spans="1:22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</row>
    <row r="33" spans="6:16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</row>
    <row r="34" spans="6:16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</row>
    <row r="35" spans="6:16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</row>
    <row r="36" spans="6:16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</row>
    <row r="37" spans="6:16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</row>
    <row r="38" spans="6:16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</row>
  </sheetData>
  <sortState ref="A11:P18">
    <sortCondition ref="A11:A18"/>
  </sortState>
  <mergeCells count="15">
    <mergeCell ref="R5:R6"/>
    <mergeCell ref="S5:S6"/>
    <mergeCell ref="A7:R7"/>
    <mergeCell ref="L5:M5"/>
    <mergeCell ref="A3:Q4"/>
    <mergeCell ref="A5:A6"/>
    <mergeCell ref="B5:B6"/>
    <mergeCell ref="C5:C6"/>
    <mergeCell ref="D5:D6"/>
    <mergeCell ref="E5:E6"/>
    <mergeCell ref="F5:G5"/>
    <mergeCell ref="H5:I5"/>
    <mergeCell ref="J5:K5"/>
    <mergeCell ref="N5:O5"/>
    <mergeCell ref="Q5:Q6"/>
  </mergeCells>
  <pageMargins left="0.75" right="0.75" top="0.33" bottom="0.3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E8" sqref="E8"/>
    </sheetView>
  </sheetViews>
  <sheetFormatPr baseColWidth="10" defaultRowHeight="15.5" x14ac:dyDescent="0.35"/>
  <cols>
    <col min="1" max="1" width="14.26953125" style="1" customWidth="1"/>
    <col min="2" max="2" width="27.179687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bestFit="1" customWidth="1"/>
    <col min="7" max="7" width="9.1796875" style="19" hidden="1" customWidth="1"/>
    <col min="8" max="8" width="13.1796875" style="18" customWidth="1"/>
    <col min="9" max="9" width="10.453125" style="18" hidden="1" customWidth="1"/>
    <col min="10" max="10" width="13.1796875" style="18" customWidth="1"/>
    <col min="11" max="11" width="10.453125" style="18" hidden="1" customWidth="1"/>
    <col min="12" max="12" width="13.54296875" style="18" bestFit="1" customWidth="1"/>
    <col min="13" max="13" width="10.453125" style="18" hidden="1" customWidth="1"/>
    <col min="14" max="14" width="13.1796875" style="18" customWidth="1"/>
    <col min="15" max="15" width="10.453125" style="18" hidden="1" customWidth="1"/>
    <col min="16" max="16" width="14.453125" bestFit="1" customWidth="1"/>
    <col min="19" max="19" width="12" bestFit="1" customWidth="1"/>
  </cols>
  <sheetData>
    <row r="1" spans="1:23" x14ac:dyDescent="0.35">
      <c r="A1" s="94"/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14" t="s">
        <v>76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6"/>
      <c r="R3" s="181"/>
    </row>
    <row r="4" spans="1:23" ht="15.7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82"/>
    </row>
    <row r="5" spans="1:23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170" t="s">
        <v>42</v>
      </c>
      <c r="Q5" s="171"/>
      <c r="R5" s="172" t="s">
        <v>14</v>
      </c>
      <c r="S5" s="174" t="s">
        <v>13</v>
      </c>
      <c r="T5" s="132" t="s">
        <v>12</v>
      </c>
    </row>
    <row r="6" spans="1:23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73"/>
      <c r="S6" s="174"/>
      <c r="T6" s="132"/>
    </row>
    <row r="7" spans="1:2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73"/>
      <c r="V7" s="52" t="s">
        <v>27</v>
      </c>
      <c r="W7" s="52"/>
    </row>
    <row r="8" spans="1:23" ht="21" x14ac:dyDescent="0.35">
      <c r="A8" s="47">
        <v>2</v>
      </c>
      <c r="B8" s="39" t="s">
        <v>33</v>
      </c>
      <c r="C8" s="98" t="str">
        <f>VLOOKUP(A8,'Clasificación  liga'!$B$10:$E$45,3)</f>
        <v>FAM1774</v>
      </c>
      <c r="D8" s="39" t="s">
        <v>95</v>
      </c>
      <c r="E8" s="100"/>
      <c r="F8" s="26">
        <v>439</v>
      </c>
      <c r="G8" s="26">
        <v>587</v>
      </c>
      <c r="H8" s="26">
        <v>640</v>
      </c>
      <c r="I8" s="26">
        <v>248</v>
      </c>
      <c r="J8" s="26">
        <v>214</v>
      </c>
      <c r="K8" s="26"/>
      <c r="L8" s="26">
        <v>248</v>
      </c>
      <c r="M8" s="26">
        <v>214</v>
      </c>
      <c r="N8" s="26">
        <v>214</v>
      </c>
      <c r="O8" s="26"/>
      <c r="P8" s="26"/>
      <c r="Q8" s="26"/>
      <c r="R8" s="25">
        <v>2128</v>
      </c>
      <c r="S8" s="25">
        <v>1</v>
      </c>
      <c r="T8" s="24">
        <f>VLOOKUP(S8,$V$8:$W$19,2)</f>
        <v>25</v>
      </c>
      <c r="V8">
        <v>1</v>
      </c>
      <c r="W8" s="51">
        <v>25</v>
      </c>
    </row>
    <row r="9" spans="1:23" ht="21" x14ac:dyDescent="0.35">
      <c r="A9" s="47">
        <v>9</v>
      </c>
      <c r="B9" s="48" t="s">
        <v>35</v>
      </c>
      <c r="C9" s="98" t="str">
        <f>VLOOKUP(A9,'Clasificación  liga'!$B$10:$E$45,3)</f>
        <v>FDACM 665/20</v>
      </c>
      <c r="D9" s="39" t="s">
        <v>96</v>
      </c>
      <c r="E9" s="74"/>
      <c r="F9" s="26">
        <v>192</v>
      </c>
      <c r="G9" s="26">
        <v>284</v>
      </c>
      <c r="H9" s="26">
        <v>246</v>
      </c>
      <c r="I9" s="26">
        <v>713</v>
      </c>
      <c r="J9" s="26">
        <v>691</v>
      </c>
      <c r="K9" s="26"/>
      <c r="L9" s="26">
        <v>713</v>
      </c>
      <c r="M9" s="26">
        <v>691</v>
      </c>
      <c r="N9" s="26">
        <v>691</v>
      </c>
      <c r="O9" s="26"/>
      <c r="P9" s="26"/>
      <c r="Q9" s="26"/>
      <c r="R9" s="25">
        <v>2126</v>
      </c>
      <c r="S9" s="25">
        <v>2</v>
      </c>
      <c r="T9" s="24">
        <f t="shared" ref="T9:T14" si="0">VLOOKUP(S9,$V$8:$W$19,2)</f>
        <v>23</v>
      </c>
      <c r="V9">
        <v>2</v>
      </c>
      <c r="W9" s="51">
        <v>23</v>
      </c>
    </row>
    <row r="10" spans="1:23" ht="21" x14ac:dyDescent="0.35">
      <c r="A10" s="47">
        <v>1</v>
      </c>
      <c r="B10" s="48" t="s">
        <v>82</v>
      </c>
      <c r="C10" s="98">
        <f>VLOOKUP(A10,'Clasificación  liga'!$B$10:$E$45,3)</f>
        <v>3124359</v>
      </c>
      <c r="D10" s="39" t="s">
        <v>97</v>
      </c>
      <c r="E10" s="74"/>
      <c r="F10" s="26">
        <v>344</v>
      </c>
      <c r="G10" s="26">
        <v>392</v>
      </c>
      <c r="H10" s="26">
        <v>426</v>
      </c>
      <c r="I10" s="26">
        <v>403</v>
      </c>
      <c r="J10" s="26">
        <v>261</v>
      </c>
      <c r="K10" s="26"/>
      <c r="L10" s="26">
        <v>403</v>
      </c>
      <c r="M10" s="26">
        <v>261</v>
      </c>
      <c r="N10" s="26">
        <v>261</v>
      </c>
      <c r="O10" s="26"/>
      <c r="P10" s="26"/>
      <c r="Q10" s="26"/>
      <c r="R10" s="25">
        <v>1826</v>
      </c>
      <c r="S10" s="25">
        <v>3</v>
      </c>
      <c r="T10" s="24">
        <f t="shared" si="0"/>
        <v>20</v>
      </c>
      <c r="V10">
        <v>3</v>
      </c>
      <c r="W10" s="51">
        <v>20</v>
      </c>
    </row>
    <row r="11" spans="1:23" ht="21" x14ac:dyDescent="0.35">
      <c r="A11" s="47">
        <v>3</v>
      </c>
      <c r="B11" s="48" t="s">
        <v>87</v>
      </c>
      <c r="C11" s="98" t="str">
        <f>VLOOKUP(A11,'Clasificación  liga'!$B$10:$E$45,3)</f>
        <v>03063836y</v>
      </c>
      <c r="D11" s="39" t="s">
        <v>97</v>
      </c>
      <c r="E11" s="74"/>
      <c r="F11" s="26">
        <v>260</v>
      </c>
      <c r="G11" s="26">
        <v>170</v>
      </c>
      <c r="H11" s="26">
        <v>281</v>
      </c>
      <c r="I11" s="26">
        <v>818</v>
      </c>
      <c r="J11" s="26">
        <v>286</v>
      </c>
      <c r="K11" s="26"/>
      <c r="L11" s="26">
        <v>818</v>
      </c>
      <c r="M11" s="26">
        <v>286</v>
      </c>
      <c r="N11" s="26">
        <v>286</v>
      </c>
      <c r="O11" s="26"/>
      <c r="P11" s="26"/>
      <c r="Q11" s="26"/>
      <c r="R11" s="25">
        <v>1815</v>
      </c>
      <c r="S11" s="25">
        <v>4</v>
      </c>
      <c r="T11" s="24">
        <f t="shared" si="0"/>
        <v>19</v>
      </c>
      <c r="V11">
        <v>4</v>
      </c>
      <c r="W11" s="51">
        <v>19</v>
      </c>
    </row>
    <row r="12" spans="1:23" ht="21" x14ac:dyDescent="0.35">
      <c r="A12" s="47">
        <v>11</v>
      </c>
      <c r="B12" s="48" t="s">
        <v>31</v>
      </c>
      <c r="C12" s="98">
        <f>VLOOKUP(A12,'Clasificación  liga'!$B$10:$E$45,3)</f>
        <v>0</v>
      </c>
      <c r="D12" s="39" t="s">
        <v>98</v>
      </c>
      <c r="E12" s="74"/>
      <c r="F12" s="26">
        <v>0</v>
      </c>
      <c r="G12" s="26">
        <v>601</v>
      </c>
      <c r="H12" s="26">
        <v>208</v>
      </c>
      <c r="I12" s="26">
        <v>450</v>
      </c>
      <c r="J12" s="26">
        <v>291</v>
      </c>
      <c r="K12" s="26"/>
      <c r="L12" s="26">
        <v>450</v>
      </c>
      <c r="M12" s="26">
        <v>291</v>
      </c>
      <c r="N12" s="26">
        <v>291</v>
      </c>
      <c r="O12" s="26"/>
      <c r="P12" s="26"/>
      <c r="Q12" s="26"/>
      <c r="R12" s="25">
        <v>1550</v>
      </c>
      <c r="S12" s="25">
        <v>5</v>
      </c>
      <c r="T12" s="24">
        <f t="shared" si="0"/>
        <v>18</v>
      </c>
      <c r="V12">
        <v>5</v>
      </c>
      <c r="W12" s="51">
        <v>18</v>
      </c>
    </row>
    <row r="13" spans="1:23" ht="21" x14ac:dyDescent="0.35">
      <c r="A13" s="47">
        <v>8</v>
      </c>
      <c r="B13" s="48" t="s">
        <v>34</v>
      </c>
      <c r="C13" s="98" t="str">
        <f>VLOOKUP(A13,'Clasificación  liga'!$B$10:$E$45,3)</f>
        <v>FDACM 664/2</v>
      </c>
      <c r="D13" s="39" t="s">
        <v>96</v>
      </c>
      <c r="E13" s="74"/>
      <c r="F13" s="26">
        <v>166</v>
      </c>
      <c r="G13" s="26">
        <v>260</v>
      </c>
      <c r="H13" s="26">
        <v>195</v>
      </c>
      <c r="I13" s="26">
        <v>716</v>
      </c>
      <c r="J13" s="26">
        <v>103</v>
      </c>
      <c r="K13" s="26"/>
      <c r="L13" s="26">
        <v>716</v>
      </c>
      <c r="M13" s="26">
        <v>103</v>
      </c>
      <c r="N13" s="26">
        <v>103</v>
      </c>
      <c r="O13" s="26"/>
      <c r="P13" s="26"/>
      <c r="Q13" s="26"/>
      <c r="R13" s="25">
        <v>1440</v>
      </c>
      <c r="S13" s="25">
        <v>6</v>
      </c>
      <c r="T13" s="24">
        <f t="shared" si="0"/>
        <v>17</v>
      </c>
      <c r="V13">
        <v>6</v>
      </c>
      <c r="W13" s="51">
        <v>17</v>
      </c>
    </row>
    <row r="14" spans="1:23" ht="21" x14ac:dyDescent="0.35">
      <c r="A14" s="47">
        <v>12</v>
      </c>
      <c r="B14" s="48" t="s">
        <v>32</v>
      </c>
      <c r="C14" s="98" t="str">
        <f>VLOOKUP(A14,'Clasificación  liga'!$B$10:$E$45,3)</f>
        <v>FDACM</v>
      </c>
      <c r="D14" s="39" t="s">
        <v>98</v>
      </c>
      <c r="E14" s="74"/>
      <c r="F14" s="26">
        <v>251</v>
      </c>
      <c r="G14" s="26">
        <v>320</v>
      </c>
      <c r="H14" s="26">
        <v>64</v>
      </c>
      <c r="I14" s="26">
        <v>0</v>
      </c>
      <c r="J14" s="26">
        <v>612</v>
      </c>
      <c r="K14" s="26"/>
      <c r="L14" s="26">
        <v>0</v>
      </c>
      <c r="M14" s="26">
        <v>612</v>
      </c>
      <c r="N14" s="26">
        <v>612</v>
      </c>
      <c r="O14" s="26"/>
      <c r="P14" s="26"/>
      <c r="Q14" s="26"/>
      <c r="R14" s="25">
        <v>1247</v>
      </c>
      <c r="S14" s="25">
        <v>7</v>
      </c>
      <c r="T14" s="24">
        <f t="shared" si="0"/>
        <v>16</v>
      </c>
      <c r="V14">
        <v>7</v>
      </c>
      <c r="W14" s="51">
        <v>16</v>
      </c>
    </row>
    <row r="15" spans="1:23" ht="21" x14ac:dyDescent="0.35">
      <c r="A15" s="47">
        <v>7</v>
      </c>
      <c r="B15" s="48" t="s">
        <v>36</v>
      </c>
      <c r="C15" s="98">
        <f>VLOOKUP(A15,'Clasificación  liga'!$B$10:$E$45,3)</f>
        <v>0</v>
      </c>
      <c r="D15" s="39" t="s">
        <v>99</v>
      </c>
      <c r="E15" s="74"/>
      <c r="F15" s="26">
        <v>431</v>
      </c>
      <c r="G15" s="26">
        <v>93</v>
      </c>
      <c r="H15" s="26">
        <v>128</v>
      </c>
      <c r="I15" s="26">
        <v>47</v>
      </c>
      <c r="J15" s="26">
        <v>531</v>
      </c>
      <c r="K15" s="26"/>
      <c r="L15" s="26">
        <v>47</v>
      </c>
      <c r="M15" s="26">
        <v>531</v>
      </c>
      <c r="N15" s="26">
        <v>531</v>
      </c>
      <c r="O15" s="26"/>
      <c r="P15" s="26"/>
      <c r="Q15" s="26"/>
      <c r="R15" s="25">
        <v>1230</v>
      </c>
      <c r="S15" s="25">
        <v>8</v>
      </c>
      <c r="T15" s="24">
        <f>VLOOKUP(S15,$V$8:$W$19,2)</f>
        <v>15</v>
      </c>
      <c r="V15">
        <v>8</v>
      </c>
      <c r="W15" s="51">
        <v>15</v>
      </c>
    </row>
    <row r="16" spans="1:23" ht="21" x14ac:dyDescent="0.35">
      <c r="A16" s="47"/>
      <c r="B16" s="48"/>
      <c r="C16" s="98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/>
      <c r="B17" s="48"/>
      <c r="C17" s="98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/>
      <c r="B18" s="48"/>
      <c r="C18" s="98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/>
      <c r="B19" s="48"/>
      <c r="C19" s="98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sortState ref="A11:P18">
    <sortCondition ref="A11:A18"/>
  </sortState>
  <mergeCells count="16">
    <mergeCell ref="S5:S6"/>
    <mergeCell ref="T5:T6"/>
    <mergeCell ref="A7:S7"/>
    <mergeCell ref="F5:G5"/>
    <mergeCell ref="H5:I5"/>
    <mergeCell ref="J5:K5"/>
    <mergeCell ref="L5:M5"/>
    <mergeCell ref="P5:Q5"/>
    <mergeCell ref="A3:R4"/>
    <mergeCell ref="N5:O5"/>
    <mergeCell ref="R5:R6"/>
    <mergeCell ref="A5:A6"/>
    <mergeCell ref="B5:B6"/>
    <mergeCell ref="C5:C6"/>
    <mergeCell ref="D5:D6"/>
    <mergeCell ref="E5:E6"/>
  </mergeCells>
  <pageMargins left="0.75" right="0.75" top="0.33" bottom="0.32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70" zoomScaleNormal="70" workbookViewId="0">
      <selection activeCell="A3" sqref="A3:M4"/>
    </sheetView>
  </sheetViews>
  <sheetFormatPr baseColWidth="10" defaultRowHeight="15.5" x14ac:dyDescent="0.35"/>
  <cols>
    <col min="1" max="1" width="14.26953125" style="1" customWidth="1"/>
    <col min="2" max="2" width="39.453125" style="1" bestFit="1" customWidth="1"/>
    <col min="3" max="3" width="20.1796875" style="1" customWidth="1"/>
    <col min="4" max="4" width="53.81640625" style="1" customWidth="1"/>
    <col min="5" max="5" width="11.7265625" style="1" bestFit="1" customWidth="1"/>
    <col min="6" max="6" width="12.54296875" style="19" bestFit="1" customWidth="1"/>
    <col min="7" max="8" width="13.1796875" style="18" customWidth="1"/>
    <col min="9" max="9" width="13.54296875" style="18" bestFit="1" customWidth="1"/>
    <col min="10" max="10" width="13.1796875" style="18" customWidth="1"/>
    <col min="11" max="11" width="14.453125" bestFit="1" customWidth="1"/>
    <col min="14" max="14" width="12" bestFit="1" customWidth="1"/>
  </cols>
  <sheetData>
    <row r="1" spans="1:18" x14ac:dyDescent="0.35">
      <c r="F1" s="1"/>
      <c r="G1" s="1"/>
      <c r="H1" s="1"/>
      <c r="I1" s="1"/>
      <c r="J1" s="1"/>
      <c r="K1" s="1"/>
      <c r="L1" s="1"/>
      <c r="M1" s="1"/>
    </row>
    <row r="2" spans="1:18" ht="16" thickBot="1" x14ac:dyDescent="0.4">
      <c r="F2" s="1"/>
      <c r="G2" s="1"/>
      <c r="H2" s="1"/>
      <c r="I2" s="1"/>
      <c r="J2" s="1"/>
    </row>
    <row r="3" spans="1:18" ht="13" thickTop="1" x14ac:dyDescent="0.25">
      <c r="A3" s="114" t="s">
        <v>78</v>
      </c>
      <c r="B3" s="115"/>
      <c r="C3" s="115"/>
      <c r="D3" s="115"/>
      <c r="E3" s="115"/>
      <c r="F3" s="115"/>
      <c r="G3" s="115"/>
      <c r="H3" s="115"/>
      <c r="I3" s="115"/>
      <c r="J3" s="115"/>
      <c r="K3" s="116"/>
      <c r="L3" s="116"/>
      <c r="M3" s="181"/>
    </row>
    <row r="4" spans="1:18" ht="15.7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82"/>
    </row>
    <row r="5" spans="1:18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89" t="s">
        <v>17</v>
      </c>
      <c r="G5" s="89" t="s">
        <v>18</v>
      </c>
      <c r="H5" s="89" t="s">
        <v>19</v>
      </c>
      <c r="I5" s="89" t="s">
        <v>20</v>
      </c>
      <c r="J5" s="89" t="s">
        <v>25</v>
      </c>
      <c r="K5" s="170" t="s">
        <v>42</v>
      </c>
      <c r="L5" s="171"/>
      <c r="M5" s="172" t="s">
        <v>14</v>
      </c>
      <c r="N5" s="174" t="s">
        <v>13</v>
      </c>
      <c r="O5" s="132" t="s">
        <v>12</v>
      </c>
    </row>
    <row r="6" spans="1:18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10</v>
      </c>
      <c r="H6" s="46" t="s">
        <v>10</v>
      </c>
      <c r="I6" s="46" t="s">
        <v>10</v>
      </c>
      <c r="J6" s="46" t="s">
        <v>10</v>
      </c>
      <c r="K6" s="46" t="s">
        <v>10</v>
      </c>
      <c r="L6" s="46" t="s">
        <v>9</v>
      </c>
      <c r="M6" s="173"/>
      <c r="N6" s="174"/>
      <c r="O6" s="132"/>
    </row>
    <row r="7" spans="1:18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73"/>
      <c r="Q7" s="52" t="s">
        <v>27</v>
      </c>
      <c r="R7" s="52"/>
    </row>
    <row r="8" spans="1:18" ht="21" x14ac:dyDescent="0.35">
      <c r="A8" s="47">
        <v>9</v>
      </c>
      <c r="B8" s="39" t="s">
        <v>35</v>
      </c>
      <c r="C8" s="98" t="str">
        <f>VLOOKUP(A8,'Clasificación  liga'!$B$10:$E$45,3)</f>
        <v>FDACM 665/20</v>
      </c>
      <c r="D8" s="39" t="s">
        <v>92</v>
      </c>
      <c r="E8" s="74"/>
      <c r="F8" s="26">
        <v>135</v>
      </c>
      <c r="G8" s="26">
        <v>817</v>
      </c>
      <c r="H8" s="26">
        <v>575</v>
      </c>
      <c r="I8" s="26">
        <v>708</v>
      </c>
      <c r="J8" s="26">
        <v>717</v>
      </c>
      <c r="K8" s="26">
        <v>2952</v>
      </c>
      <c r="L8" s="26"/>
      <c r="M8" s="25">
        <v>2952</v>
      </c>
      <c r="N8" s="25">
        <v>1</v>
      </c>
      <c r="O8" s="24">
        <f>VLOOKUP(N8,$Q$8:$R$19,2)</f>
        <v>25</v>
      </c>
      <c r="Q8">
        <v>1</v>
      </c>
      <c r="R8" s="51">
        <v>25</v>
      </c>
    </row>
    <row r="9" spans="1:18" ht="21" x14ac:dyDescent="0.35">
      <c r="A9" s="47">
        <v>1</v>
      </c>
      <c r="B9" s="48" t="s">
        <v>82</v>
      </c>
      <c r="C9" s="98">
        <f>VLOOKUP(A9,'Clasificación  liga'!$B$10:$E$45,3)</f>
        <v>3124359</v>
      </c>
      <c r="D9" s="39" t="s">
        <v>88</v>
      </c>
      <c r="E9" s="74"/>
      <c r="F9" s="26">
        <v>467</v>
      </c>
      <c r="G9" s="26">
        <v>310</v>
      </c>
      <c r="H9" s="26">
        <v>279</v>
      </c>
      <c r="I9" s="26">
        <v>816</v>
      </c>
      <c r="J9" s="26">
        <v>819</v>
      </c>
      <c r="K9" s="26">
        <v>2691</v>
      </c>
      <c r="L9" s="26"/>
      <c r="M9" s="25">
        <v>2691</v>
      </c>
      <c r="N9" s="25">
        <v>2</v>
      </c>
      <c r="O9" s="24">
        <f t="shared" ref="O9:O14" si="0">VLOOKUP(N9,$Q$8:$R$19,2)</f>
        <v>23</v>
      </c>
      <c r="Q9">
        <v>2</v>
      </c>
      <c r="R9" s="51">
        <v>23</v>
      </c>
    </row>
    <row r="10" spans="1:18" ht="21" x14ac:dyDescent="0.35">
      <c r="A10" s="47">
        <v>2</v>
      </c>
      <c r="B10" s="48" t="s">
        <v>33</v>
      </c>
      <c r="C10" s="98" t="str">
        <f>VLOOKUP(A10,'Clasificación  liga'!$B$10:$E$45,3)</f>
        <v>FAM1774</v>
      </c>
      <c r="D10" s="39" t="s">
        <v>89</v>
      </c>
      <c r="E10" s="74"/>
      <c r="F10" s="26">
        <v>814</v>
      </c>
      <c r="G10" s="26">
        <v>631</v>
      </c>
      <c r="H10" s="26">
        <v>207</v>
      </c>
      <c r="I10" s="26">
        <v>819</v>
      </c>
      <c r="J10" s="26">
        <v>158</v>
      </c>
      <c r="K10" s="26">
        <v>2629</v>
      </c>
      <c r="L10" s="26"/>
      <c r="M10" s="25">
        <v>2629</v>
      </c>
      <c r="N10" s="25">
        <v>3</v>
      </c>
      <c r="O10" s="24">
        <f t="shared" si="0"/>
        <v>20</v>
      </c>
      <c r="Q10">
        <v>3</v>
      </c>
      <c r="R10" s="51">
        <v>20</v>
      </c>
    </row>
    <row r="11" spans="1:18" ht="21" x14ac:dyDescent="0.35">
      <c r="A11" s="47">
        <v>3</v>
      </c>
      <c r="B11" s="48" t="s">
        <v>87</v>
      </c>
      <c r="C11" s="98" t="str">
        <f>VLOOKUP(A11,'Clasificación  liga'!$B$10:$E$45,3)</f>
        <v>03063836y</v>
      </c>
      <c r="D11" s="39" t="s">
        <v>88</v>
      </c>
      <c r="E11" s="74"/>
      <c r="F11" s="26">
        <v>556</v>
      </c>
      <c r="G11" s="26">
        <v>316</v>
      </c>
      <c r="H11" s="26">
        <v>381</v>
      </c>
      <c r="I11" s="26">
        <v>517</v>
      </c>
      <c r="J11" s="26">
        <v>800</v>
      </c>
      <c r="K11" s="26">
        <v>2570</v>
      </c>
      <c r="L11" s="26"/>
      <c r="M11" s="25">
        <v>2570</v>
      </c>
      <c r="N11" s="25">
        <v>4</v>
      </c>
      <c r="O11" s="24">
        <f t="shared" si="0"/>
        <v>19</v>
      </c>
      <c r="Q11">
        <v>4</v>
      </c>
      <c r="R11" s="51">
        <v>19</v>
      </c>
    </row>
    <row r="12" spans="1:18" ht="21" x14ac:dyDescent="0.35">
      <c r="A12" s="47">
        <v>12</v>
      </c>
      <c r="B12" s="48" t="s">
        <v>32</v>
      </c>
      <c r="C12" s="98" t="str">
        <f>VLOOKUP(A12,'Clasificación  liga'!$B$10:$E$45,3)</f>
        <v>FDACM</v>
      </c>
      <c r="D12" s="39" t="s">
        <v>94</v>
      </c>
      <c r="E12" s="74"/>
      <c r="F12" s="26">
        <v>153</v>
      </c>
      <c r="G12" s="26">
        <v>289</v>
      </c>
      <c r="H12" s="26">
        <v>197</v>
      </c>
      <c r="I12" s="26">
        <v>697</v>
      </c>
      <c r="J12" s="26">
        <v>698</v>
      </c>
      <c r="K12" s="26">
        <v>2035</v>
      </c>
      <c r="L12" s="26"/>
      <c r="M12" s="25">
        <v>2035</v>
      </c>
      <c r="N12" s="25">
        <v>5</v>
      </c>
      <c r="O12" s="24">
        <f t="shared" si="0"/>
        <v>18</v>
      </c>
      <c r="Q12">
        <v>5</v>
      </c>
      <c r="R12" s="51">
        <v>18</v>
      </c>
    </row>
    <row r="13" spans="1:18" ht="21" x14ac:dyDescent="0.35">
      <c r="A13" s="47">
        <v>4</v>
      </c>
      <c r="B13" s="48" t="s">
        <v>83</v>
      </c>
      <c r="C13" s="98" t="str">
        <f>VLOOKUP(A13,'Clasificación  liga'!$B$10:$E$45,3)</f>
        <v>FAM2086</v>
      </c>
      <c r="D13" s="39" t="s">
        <v>90</v>
      </c>
      <c r="E13" s="74"/>
      <c r="F13" s="26">
        <v>288</v>
      </c>
      <c r="G13" s="26">
        <v>306</v>
      </c>
      <c r="H13" s="26">
        <v>113</v>
      </c>
      <c r="I13" s="26">
        <v>817</v>
      </c>
      <c r="J13" s="26">
        <v>260</v>
      </c>
      <c r="K13" s="26">
        <v>1784</v>
      </c>
      <c r="L13" s="26"/>
      <c r="M13" s="25">
        <v>1784</v>
      </c>
      <c r="N13" s="25">
        <v>6</v>
      </c>
      <c r="O13" s="24">
        <f t="shared" si="0"/>
        <v>17</v>
      </c>
      <c r="Q13">
        <v>6</v>
      </c>
      <c r="R13" s="51">
        <v>17</v>
      </c>
    </row>
    <row r="14" spans="1:18" ht="21" x14ac:dyDescent="0.35">
      <c r="A14" s="47">
        <v>14</v>
      </c>
      <c r="B14" s="48" t="s">
        <v>100</v>
      </c>
      <c r="C14" s="98"/>
      <c r="D14" s="39" t="s">
        <v>103</v>
      </c>
      <c r="E14" s="74"/>
      <c r="F14" s="26">
        <v>246</v>
      </c>
      <c r="G14" s="26">
        <v>83</v>
      </c>
      <c r="H14" s="26">
        <v>94</v>
      </c>
      <c r="I14" s="26">
        <v>465</v>
      </c>
      <c r="J14" s="26">
        <v>658</v>
      </c>
      <c r="K14" s="26">
        <v>1546</v>
      </c>
      <c r="L14" s="26"/>
      <c r="M14" s="25">
        <v>1546</v>
      </c>
      <c r="N14" s="25">
        <v>7</v>
      </c>
      <c r="O14" s="24">
        <f t="shared" si="0"/>
        <v>16</v>
      </c>
      <c r="Q14">
        <v>7</v>
      </c>
      <c r="R14" s="51">
        <v>16</v>
      </c>
    </row>
    <row r="15" spans="1:18" ht="21" x14ac:dyDescent="0.35">
      <c r="A15" s="47">
        <v>15</v>
      </c>
      <c r="B15" s="48" t="s">
        <v>101</v>
      </c>
      <c r="C15" s="98"/>
      <c r="D15" s="39" t="s">
        <v>103</v>
      </c>
      <c r="E15" s="74"/>
      <c r="F15" s="26">
        <v>234</v>
      </c>
      <c r="G15" s="26">
        <v>196</v>
      </c>
      <c r="H15" s="26">
        <v>479</v>
      </c>
      <c r="I15" s="26">
        <v>371</v>
      </c>
      <c r="J15" s="26">
        <v>261</v>
      </c>
      <c r="K15" s="26">
        <v>1541</v>
      </c>
      <c r="L15" s="26"/>
      <c r="M15" s="25">
        <v>1541</v>
      </c>
      <c r="N15" s="25">
        <v>8</v>
      </c>
      <c r="O15" s="24">
        <f>VLOOKUP(N15,$Q$8:$R$19,2)</f>
        <v>15</v>
      </c>
      <c r="Q15">
        <v>8</v>
      </c>
      <c r="R15" s="51">
        <v>15</v>
      </c>
    </row>
    <row r="16" spans="1:18" ht="21" x14ac:dyDescent="0.35">
      <c r="A16" s="47">
        <v>7</v>
      </c>
      <c r="B16" s="48" t="s">
        <v>36</v>
      </c>
      <c r="C16" s="98">
        <f>VLOOKUP(A16,'Clasificación  liga'!$B$10:$E$45,3)</f>
        <v>0</v>
      </c>
      <c r="D16" s="49" t="s">
        <v>91</v>
      </c>
      <c r="E16" s="74"/>
      <c r="F16" s="26">
        <v>228</v>
      </c>
      <c r="G16" s="26">
        <v>437</v>
      </c>
      <c r="H16" s="26">
        <v>315</v>
      </c>
      <c r="I16" s="26">
        <v>116</v>
      </c>
      <c r="J16" s="26">
        <v>215</v>
      </c>
      <c r="K16" s="26">
        <v>1311</v>
      </c>
      <c r="L16" s="26"/>
      <c r="M16" s="25">
        <v>1311</v>
      </c>
      <c r="N16" s="25">
        <v>9</v>
      </c>
      <c r="O16" s="24">
        <f>VLOOKUP(N16,$Q$8:$R$19,2)</f>
        <v>14</v>
      </c>
      <c r="Q16">
        <v>9</v>
      </c>
      <c r="R16" s="51">
        <v>14</v>
      </c>
    </row>
    <row r="17" spans="1:18" ht="21" x14ac:dyDescent="0.35">
      <c r="A17" s="47">
        <v>11</v>
      </c>
      <c r="B17" s="48" t="s">
        <v>85</v>
      </c>
      <c r="C17" s="98">
        <f>VLOOKUP(A17,'Clasificación  liga'!$B$10:$E$45,3)</f>
        <v>0</v>
      </c>
      <c r="D17" s="49" t="s">
        <v>94</v>
      </c>
      <c r="E17" s="74"/>
      <c r="F17" s="26">
        <v>205</v>
      </c>
      <c r="G17" s="26">
        <v>223</v>
      </c>
      <c r="H17" s="26">
        <v>97</v>
      </c>
      <c r="I17" s="26">
        <v>483</v>
      </c>
      <c r="J17" s="26">
        <v>225</v>
      </c>
      <c r="K17" s="26">
        <v>1233</v>
      </c>
      <c r="L17" s="26"/>
      <c r="M17" s="25">
        <v>1233</v>
      </c>
      <c r="N17" s="25">
        <v>10</v>
      </c>
      <c r="O17" s="24">
        <f t="shared" ref="O17:O19" si="1">VLOOKUP(N17,$Q$8:$R$19,2)</f>
        <v>13</v>
      </c>
      <c r="Q17">
        <v>10</v>
      </c>
      <c r="R17" s="51">
        <v>13</v>
      </c>
    </row>
    <row r="18" spans="1:18" ht="21" x14ac:dyDescent="0.35">
      <c r="A18" s="47">
        <v>8</v>
      </c>
      <c r="B18" s="48" t="s">
        <v>34</v>
      </c>
      <c r="C18" s="98" t="str">
        <f>VLOOKUP(A18,'Clasificación  liga'!$B$10:$E$45,3)</f>
        <v>FDACM 664/2</v>
      </c>
      <c r="D18" s="49" t="s">
        <v>92</v>
      </c>
      <c r="E18" s="74"/>
      <c r="F18" s="26">
        <v>151</v>
      </c>
      <c r="G18" s="26">
        <v>449</v>
      </c>
      <c r="H18" s="26">
        <v>123</v>
      </c>
      <c r="I18" s="26">
        <v>55</v>
      </c>
      <c r="J18" s="26">
        <v>235</v>
      </c>
      <c r="K18" s="26">
        <v>1013</v>
      </c>
      <c r="L18" s="26"/>
      <c r="M18" s="25">
        <v>1013</v>
      </c>
      <c r="N18" s="25">
        <v>11</v>
      </c>
      <c r="O18" s="24">
        <f t="shared" si="1"/>
        <v>12</v>
      </c>
      <c r="Q18">
        <v>11</v>
      </c>
      <c r="R18" s="51">
        <v>12</v>
      </c>
    </row>
    <row r="19" spans="1:18" ht="21" x14ac:dyDescent="0.35">
      <c r="A19" s="47">
        <v>16</v>
      </c>
      <c r="B19" s="48" t="s">
        <v>102</v>
      </c>
      <c r="C19" s="98"/>
      <c r="D19" s="49" t="s">
        <v>103</v>
      </c>
      <c r="E19" s="74"/>
      <c r="F19" s="26">
        <v>256</v>
      </c>
      <c r="G19" s="26">
        <v>0</v>
      </c>
      <c r="H19" s="26">
        <v>216</v>
      </c>
      <c r="I19" s="26">
        <v>233</v>
      </c>
      <c r="J19" s="26">
        <v>96</v>
      </c>
      <c r="K19" s="26">
        <v>801</v>
      </c>
      <c r="L19" s="26"/>
      <c r="M19" s="25">
        <v>801</v>
      </c>
      <c r="N19" s="25">
        <v>12</v>
      </c>
      <c r="O19" s="24">
        <f t="shared" si="1"/>
        <v>11</v>
      </c>
      <c r="Q19">
        <v>12</v>
      </c>
      <c r="R19" s="51">
        <v>11</v>
      </c>
    </row>
    <row r="20" spans="1:18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5"/>
      <c r="N20" s="25"/>
      <c r="O20" s="24"/>
    </row>
    <row r="21" spans="1:18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5"/>
      <c r="N21" s="25"/>
      <c r="O21" s="24"/>
    </row>
    <row r="22" spans="1:18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5"/>
      <c r="N22" s="25"/>
      <c r="O22" s="24"/>
    </row>
    <row r="23" spans="1:18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5"/>
      <c r="N23" s="25"/>
      <c r="O23" s="24"/>
    </row>
    <row r="24" spans="1:18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5"/>
      <c r="N24" s="25"/>
      <c r="O24" s="24"/>
    </row>
    <row r="25" spans="1:18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5"/>
      <c r="N25" s="25"/>
      <c r="O25" s="24"/>
    </row>
    <row r="26" spans="1:18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5"/>
      <c r="N26" s="25"/>
      <c r="O26" s="24"/>
    </row>
    <row r="27" spans="1:18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5"/>
      <c r="N27" s="25"/>
      <c r="O27" s="24"/>
    </row>
    <row r="28" spans="1:18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5"/>
      <c r="N28" s="25"/>
      <c r="O28" s="24"/>
    </row>
    <row r="29" spans="1:18" x14ac:dyDescent="0.35">
      <c r="F29" s="44"/>
      <c r="G29" s="45"/>
      <c r="H29" s="45"/>
      <c r="I29" s="45"/>
      <c r="J29" s="45"/>
      <c r="K29" s="45"/>
      <c r="L29" s="45"/>
    </row>
    <row r="30" spans="1:18" x14ac:dyDescent="0.35">
      <c r="F30" s="44"/>
      <c r="G30" s="45"/>
      <c r="H30" s="45"/>
      <c r="I30" s="45"/>
      <c r="J30" s="45"/>
      <c r="K30" s="45"/>
      <c r="L30" s="45"/>
    </row>
    <row r="31" spans="1:18" x14ac:dyDescent="0.35">
      <c r="F31" s="44"/>
      <c r="G31" s="45"/>
      <c r="H31" s="45"/>
      <c r="I31" s="45"/>
      <c r="J31" s="45"/>
      <c r="K31" s="45"/>
      <c r="L31" s="45"/>
    </row>
    <row r="32" spans="1:18" x14ac:dyDescent="0.35">
      <c r="F32" s="44"/>
      <c r="G32" s="45"/>
      <c r="H32" s="45"/>
      <c r="I32" s="45"/>
      <c r="J32" s="45"/>
      <c r="K32" s="45"/>
      <c r="L32" s="45"/>
    </row>
    <row r="33" spans="6:12" x14ac:dyDescent="0.35">
      <c r="F33" s="44"/>
      <c r="G33" s="45"/>
      <c r="H33" s="45"/>
      <c r="I33" s="45"/>
      <c r="J33" s="45"/>
      <c r="K33" s="45"/>
      <c r="L33" s="45"/>
    </row>
    <row r="34" spans="6:12" x14ac:dyDescent="0.35">
      <c r="F34" s="44"/>
      <c r="G34" s="45"/>
      <c r="H34" s="45"/>
      <c r="I34" s="45"/>
      <c r="J34" s="45"/>
      <c r="K34" s="45"/>
      <c r="L34" s="45"/>
    </row>
    <row r="35" spans="6:12" x14ac:dyDescent="0.35">
      <c r="F35" s="44"/>
      <c r="G35" s="45"/>
      <c r="H35" s="45"/>
      <c r="I35" s="45"/>
      <c r="J35" s="45"/>
      <c r="K35" s="45"/>
      <c r="L35" s="45"/>
    </row>
    <row r="36" spans="6:12" x14ac:dyDescent="0.35">
      <c r="F36" s="44"/>
      <c r="G36" s="45"/>
      <c r="H36" s="45"/>
      <c r="I36" s="45"/>
      <c r="J36" s="45"/>
      <c r="K36" s="45"/>
      <c r="L36" s="45"/>
    </row>
    <row r="37" spans="6:12" x14ac:dyDescent="0.35">
      <c r="F37" s="44"/>
      <c r="G37" s="45"/>
      <c r="H37" s="45"/>
      <c r="I37" s="45"/>
      <c r="J37" s="45"/>
      <c r="K37" s="45"/>
      <c r="L37" s="45"/>
    </row>
    <row r="38" spans="6:12" x14ac:dyDescent="0.35">
      <c r="F38" s="44"/>
      <c r="G38" s="45"/>
      <c r="H38" s="45"/>
      <c r="I38" s="45"/>
      <c r="J38" s="45"/>
      <c r="K38" s="45"/>
      <c r="L38" s="45"/>
    </row>
  </sheetData>
  <mergeCells count="11">
    <mergeCell ref="N5:N6"/>
    <mergeCell ref="O5:O6"/>
    <mergeCell ref="A7:N7"/>
    <mergeCell ref="A3:M4"/>
    <mergeCell ref="A5:A6"/>
    <mergeCell ref="B5:B6"/>
    <mergeCell ref="C5:C6"/>
    <mergeCell ref="D5:D6"/>
    <mergeCell ref="E5:E6"/>
    <mergeCell ref="M5:M6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55" zoomScaleNormal="55" workbookViewId="0">
      <selection activeCell="E16" sqref="E16"/>
    </sheetView>
  </sheetViews>
  <sheetFormatPr baseColWidth="10" defaultRowHeight="15.5" x14ac:dyDescent="0.35"/>
  <cols>
    <col min="1" max="1" width="14.26953125" style="1" customWidth="1"/>
    <col min="2" max="2" width="46.81640625" style="1" bestFit="1" customWidth="1"/>
    <col min="3" max="3" width="20.1796875" style="1" bestFit="1" customWidth="1"/>
    <col min="4" max="4" width="60.1796875" style="1" bestFit="1" customWidth="1"/>
    <col min="5" max="5" width="11.7265625" style="1" bestFit="1" customWidth="1"/>
    <col min="6" max="6" width="12.54296875" style="19" customWidth="1"/>
    <col min="7" max="8" width="13.1796875" style="18" customWidth="1"/>
    <col min="9" max="9" width="13.54296875" style="18" customWidth="1"/>
    <col min="10" max="10" width="13.1796875" style="18" customWidth="1"/>
    <col min="11" max="11" width="14.453125" customWidth="1"/>
    <col min="13" max="13" width="12" bestFit="1" customWidth="1"/>
  </cols>
  <sheetData>
    <row r="1" spans="1:17" x14ac:dyDescent="0.35">
      <c r="F1" s="20"/>
    </row>
    <row r="2" spans="1:17" ht="16" thickBot="1" x14ac:dyDescent="0.4">
      <c r="F2" s="1"/>
      <c r="G2" s="1"/>
      <c r="H2" s="1"/>
      <c r="I2" s="1"/>
      <c r="J2" s="1"/>
    </row>
    <row r="3" spans="1:17" ht="13" thickTop="1" x14ac:dyDescent="0.25">
      <c r="A3" s="114" t="s">
        <v>79</v>
      </c>
      <c r="B3" s="115"/>
      <c r="C3" s="115"/>
      <c r="D3" s="115"/>
      <c r="E3" s="115"/>
      <c r="F3" s="115"/>
      <c r="G3" s="115"/>
      <c r="H3" s="115"/>
      <c r="I3" s="115"/>
      <c r="J3" s="115"/>
      <c r="K3" s="116"/>
      <c r="L3" s="181"/>
    </row>
    <row r="4" spans="1:17" ht="23.2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82"/>
    </row>
    <row r="5" spans="1:17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89" t="s">
        <v>17</v>
      </c>
      <c r="G5" s="89" t="s">
        <v>18</v>
      </c>
      <c r="H5" s="89" t="s">
        <v>19</v>
      </c>
      <c r="I5" s="89" t="s">
        <v>20</v>
      </c>
      <c r="J5" s="89" t="s">
        <v>25</v>
      </c>
      <c r="K5" s="89" t="s">
        <v>42</v>
      </c>
      <c r="L5" s="172" t="s">
        <v>14</v>
      </c>
      <c r="M5" s="174" t="s">
        <v>13</v>
      </c>
      <c r="N5" s="132" t="s">
        <v>12</v>
      </c>
    </row>
    <row r="6" spans="1:17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10</v>
      </c>
      <c r="H6" s="46" t="s">
        <v>10</v>
      </c>
      <c r="I6" s="46" t="s">
        <v>10</v>
      </c>
      <c r="J6" s="46" t="s">
        <v>10</v>
      </c>
      <c r="K6" s="46" t="s">
        <v>10</v>
      </c>
      <c r="L6" s="173"/>
      <c r="M6" s="174"/>
      <c r="N6" s="132"/>
    </row>
    <row r="7" spans="1:17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73"/>
      <c r="P7" s="52" t="s">
        <v>27</v>
      </c>
      <c r="Q7" s="52"/>
    </row>
    <row r="8" spans="1:17" ht="21" x14ac:dyDescent="0.35">
      <c r="A8" s="47">
        <v>2</v>
      </c>
      <c r="B8" s="39" t="s">
        <v>38</v>
      </c>
      <c r="C8" s="98" t="str">
        <f>VLOOKUP(A8,'Clasificación  liga'!$B$10:$E$45,3)</f>
        <v>FAM1774</v>
      </c>
      <c r="D8" s="39" t="s">
        <v>39</v>
      </c>
      <c r="E8" s="102" t="s">
        <v>165</v>
      </c>
      <c r="F8" s="26" t="s">
        <v>113</v>
      </c>
      <c r="G8" s="26" t="s">
        <v>114</v>
      </c>
      <c r="H8" s="26" t="s">
        <v>115</v>
      </c>
      <c r="I8" s="26" t="s">
        <v>116</v>
      </c>
      <c r="J8" s="26"/>
      <c r="K8" s="26"/>
      <c r="L8" s="25" t="s">
        <v>142</v>
      </c>
      <c r="M8" s="25">
        <v>1</v>
      </c>
      <c r="N8" s="24">
        <f>VLOOKUP(M8,$P$8:$Q$19,2)</f>
        <v>25</v>
      </c>
      <c r="P8">
        <v>1</v>
      </c>
      <c r="Q8" s="51">
        <v>25</v>
      </c>
    </row>
    <row r="9" spans="1:17" ht="21" x14ac:dyDescent="0.35">
      <c r="A9" s="47">
        <v>12</v>
      </c>
      <c r="B9" s="48" t="s">
        <v>104</v>
      </c>
      <c r="C9" s="98" t="str">
        <f>VLOOKUP(A9,'Clasificación  liga'!$B$10:$E$45,3)</f>
        <v>FDACM</v>
      </c>
      <c r="D9" s="39" t="s">
        <v>110</v>
      </c>
      <c r="E9" s="74"/>
      <c r="F9" s="26" t="s">
        <v>117</v>
      </c>
      <c r="G9" s="26" t="s">
        <v>118</v>
      </c>
      <c r="H9" s="26" t="s">
        <v>119</v>
      </c>
      <c r="I9" s="26" t="s">
        <v>57</v>
      </c>
      <c r="J9" s="26"/>
      <c r="K9" s="26"/>
      <c r="L9" s="25" t="s">
        <v>143</v>
      </c>
      <c r="M9" s="25">
        <v>2</v>
      </c>
      <c r="N9" s="24">
        <f t="shared" ref="N9:N14" si="0">VLOOKUP(M9,$P$8:$Q$19,2)</f>
        <v>23</v>
      </c>
      <c r="P9">
        <v>2</v>
      </c>
      <c r="Q9" s="51">
        <v>23</v>
      </c>
    </row>
    <row r="10" spans="1:17" ht="21" x14ac:dyDescent="0.35">
      <c r="A10" s="47">
        <v>1</v>
      </c>
      <c r="B10" s="48" t="s">
        <v>29</v>
      </c>
      <c r="C10" s="98">
        <f>VLOOKUP(A10,'Clasificación  liga'!$B$10:$E$45,3)</f>
        <v>3124359</v>
      </c>
      <c r="D10" s="39" t="s">
        <v>111</v>
      </c>
      <c r="E10" s="74"/>
      <c r="F10" s="26" t="s">
        <v>120</v>
      </c>
      <c r="G10" s="26" t="s">
        <v>58</v>
      </c>
      <c r="H10" s="26" t="s">
        <v>121</v>
      </c>
      <c r="I10" s="26" t="s">
        <v>122</v>
      </c>
      <c r="J10" s="26"/>
      <c r="K10" s="26"/>
      <c r="L10" s="25" t="s">
        <v>144</v>
      </c>
      <c r="M10" s="25">
        <v>3</v>
      </c>
      <c r="N10" s="24">
        <f t="shared" si="0"/>
        <v>20</v>
      </c>
      <c r="P10">
        <v>3</v>
      </c>
      <c r="Q10" s="51">
        <v>20</v>
      </c>
    </row>
    <row r="11" spans="1:17" ht="21" x14ac:dyDescent="0.35">
      <c r="A11" s="47">
        <v>4</v>
      </c>
      <c r="B11" s="48" t="s">
        <v>28</v>
      </c>
      <c r="C11" s="98" t="str">
        <f>VLOOKUP(A11,'Clasificación  liga'!$B$10:$E$45,3)</f>
        <v>FAM2086</v>
      </c>
      <c r="D11" s="39" t="s">
        <v>37</v>
      </c>
      <c r="E11" s="102" t="s">
        <v>166</v>
      </c>
      <c r="F11" s="26" t="s">
        <v>123</v>
      </c>
      <c r="G11" s="26" t="s">
        <v>124</v>
      </c>
      <c r="H11" s="26" t="s">
        <v>125</v>
      </c>
      <c r="I11" s="26" t="s">
        <v>126</v>
      </c>
      <c r="J11" s="26"/>
      <c r="K11" s="26"/>
      <c r="L11" s="25" t="s">
        <v>145</v>
      </c>
      <c r="M11" s="25">
        <v>4</v>
      </c>
      <c r="N11" s="24">
        <f t="shared" si="0"/>
        <v>19</v>
      </c>
      <c r="P11">
        <v>4</v>
      </c>
      <c r="Q11" s="51">
        <v>19</v>
      </c>
    </row>
    <row r="12" spans="1:17" ht="21" x14ac:dyDescent="0.35">
      <c r="A12" s="47">
        <v>9</v>
      </c>
      <c r="B12" s="48" t="s">
        <v>105</v>
      </c>
      <c r="C12" s="98" t="str">
        <f>VLOOKUP(A12,'Clasificación  liga'!$B$10:$E$45,3)</f>
        <v>FDACM 665/20</v>
      </c>
      <c r="D12" s="39" t="s">
        <v>110</v>
      </c>
      <c r="E12" s="74"/>
      <c r="F12" s="26" t="s">
        <v>117</v>
      </c>
      <c r="G12" s="26" t="s">
        <v>118</v>
      </c>
      <c r="H12" s="26" t="s">
        <v>127</v>
      </c>
      <c r="I12" s="26" t="s">
        <v>128</v>
      </c>
      <c r="J12" s="26"/>
      <c r="K12" s="26"/>
      <c r="L12" s="25" t="s">
        <v>146</v>
      </c>
      <c r="M12" s="25">
        <v>5</v>
      </c>
      <c r="N12" s="24">
        <f t="shared" si="0"/>
        <v>18</v>
      </c>
      <c r="P12">
        <v>5</v>
      </c>
      <c r="Q12" s="51">
        <v>18</v>
      </c>
    </row>
    <row r="13" spans="1:17" ht="21" x14ac:dyDescent="0.35">
      <c r="A13" s="47">
        <v>3</v>
      </c>
      <c r="B13" s="48" t="s">
        <v>106</v>
      </c>
      <c r="C13" s="98" t="str">
        <f>VLOOKUP(A13,'Clasificación  liga'!$B$10:$E$45,3)</f>
        <v>03063836y</v>
      </c>
      <c r="D13" s="39" t="s">
        <v>47</v>
      </c>
      <c r="E13" s="74"/>
      <c r="F13" s="26" t="s">
        <v>129</v>
      </c>
      <c r="G13" s="26" t="s">
        <v>130</v>
      </c>
      <c r="H13" s="26" t="s">
        <v>131</v>
      </c>
      <c r="I13" s="26" t="s">
        <v>132</v>
      </c>
      <c r="J13" s="26"/>
      <c r="K13" s="26"/>
      <c r="L13" s="25" t="s">
        <v>147</v>
      </c>
      <c r="M13" s="25">
        <v>6</v>
      </c>
      <c r="N13" s="24">
        <f t="shared" si="0"/>
        <v>17</v>
      </c>
      <c r="P13">
        <v>6</v>
      </c>
      <c r="Q13" s="51">
        <v>17</v>
      </c>
    </row>
    <row r="14" spans="1:17" ht="21" x14ac:dyDescent="0.35">
      <c r="A14" s="47">
        <v>8</v>
      </c>
      <c r="B14" s="48" t="s">
        <v>107</v>
      </c>
      <c r="C14" s="98" t="str">
        <f>VLOOKUP(A14,'Clasificación  liga'!$B$10:$E$45,3)</f>
        <v>FDACM 664/2</v>
      </c>
      <c r="D14" s="39" t="s">
        <v>110</v>
      </c>
      <c r="E14" s="74"/>
      <c r="F14" s="26" t="s">
        <v>133</v>
      </c>
      <c r="G14" s="26" t="s">
        <v>134</v>
      </c>
      <c r="H14" s="26" t="s">
        <v>135</v>
      </c>
      <c r="I14" s="26" t="s">
        <v>43</v>
      </c>
      <c r="J14" s="26"/>
      <c r="K14" s="26"/>
      <c r="L14" s="25" t="s">
        <v>148</v>
      </c>
      <c r="M14" s="25">
        <v>7</v>
      </c>
      <c r="N14" s="24">
        <f t="shared" si="0"/>
        <v>16</v>
      </c>
      <c r="P14">
        <v>7</v>
      </c>
      <c r="Q14" s="51">
        <v>16</v>
      </c>
    </row>
    <row r="15" spans="1:17" ht="21" x14ac:dyDescent="0.35">
      <c r="A15" s="47">
        <v>10</v>
      </c>
      <c r="B15" s="48" t="s">
        <v>108</v>
      </c>
      <c r="C15" s="98">
        <f>VLOOKUP(A15,'Clasificación  liga'!$B$10:$E$45,3)</f>
        <v>2855</v>
      </c>
      <c r="D15" s="39" t="s">
        <v>112</v>
      </c>
      <c r="E15" s="102" t="s">
        <v>167</v>
      </c>
      <c r="F15" s="26" t="s">
        <v>136</v>
      </c>
      <c r="G15" s="26" t="s">
        <v>137</v>
      </c>
      <c r="H15" s="26" t="s">
        <v>138</v>
      </c>
      <c r="I15" s="26" t="s">
        <v>139</v>
      </c>
      <c r="J15" s="26"/>
      <c r="K15" s="26"/>
      <c r="L15" s="25" t="s">
        <v>149</v>
      </c>
      <c r="M15" s="25">
        <v>8</v>
      </c>
      <c r="N15" s="24">
        <f>VLOOKUP(M15,$P$8:$Q$19,2)</f>
        <v>15</v>
      </c>
      <c r="P15">
        <v>8</v>
      </c>
      <c r="Q15" s="51">
        <v>15</v>
      </c>
    </row>
    <row r="16" spans="1:17" ht="21" x14ac:dyDescent="0.35">
      <c r="A16" s="47">
        <v>13</v>
      </c>
      <c r="B16" s="48" t="s">
        <v>109</v>
      </c>
      <c r="C16" s="98">
        <f>VLOOKUP(A16,'Clasificación  liga'!$B$10:$E$45,3)</f>
        <v>1032</v>
      </c>
      <c r="D16" s="49" t="s">
        <v>112</v>
      </c>
      <c r="E16" s="102" t="s">
        <v>168</v>
      </c>
      <c r="F16" s="26" t="s">
        <v>127</v>
      </c>
      <c r="G16" s="26" t="s">
        <v>140</v>
      </c>
      <c r="H16" s="26" t="s">
        <v>141</v>
      </c>
      <c r="I16" s="26" t="s">
        <v>43</v>
      </c>
      <c r="J16" s="26"/>
      <c r="K16" s="26"/>
      <c r="L16" s="25" t="s">
        <v>150</v>
      </c>
      <c r="M16" s="25">
        <v>9</v>
      </c>
      <c r="N16" s="24">
        <f>VLOOKUP(M16,$P$8:$Q$19,2)</f>
        <v>14</v>
      </c>
      <c r="P16">
        <v>9</v>
      </c>
      <c r="Q16" s="51">
        <v>14</v>
      </c>
    </row>
    <row r="17" spans="1:17" ht="21" x14ac:dyDescent="0.35">
      <c r="A17" s="47"/>
      <c r="B17" s="48"/>
      <c r="C17" s="98"/>
      <c r="D17" s="49"/>
      <c r="E17" s="74"/>
      <c r="F17" s="26"/>
      <c r="G17" s="26"/>
      <c r="H17" s="26"/>
      <c r="I17" s="26"/>
      <c r="J17" s="26"/>
      <c r="K17" s="26"/>
      <c r="L17" s="25"/>
      <c r="M17" s="25"/>
      <c r="N17" s="24"/>
      <c r="P17">
        <v>10</v>
      </c>
      <c r="Q17" s="51">
        <v>13</v>
      </c>
    </row>
    <row r="18" spans="1:17" ht="21" x14ac:dyDescent="0.35">
      <c r="A18" s="47"/>
      <c r="B18" s="48"/>
      <c r="C18" s="98"/>
      <c r="D18" s="49"/>
      <c r="E18" s="74"/>
      <c r="F18" s="26"/>
      <c r="G18" s="26"/>
      <c r="H18" s="26"/>
      <c r="I18" s="26"/>
      <c r="J18" s="26"/>
      <c r="K18" s="26"/>
      <c r="L18" s="25"/>
      <c r="M18" s="25"/>
      <c r="N18" s="24"/>
      <c r="P18">
        <v>11</v>
      </c>
      <c r="Q18" s="51">
        <v>12</v>
      </c>
    </row>
    <row r="19" spans="1:17" ht="21" x14ac:dyDescent="0.35">
      <c r="A19" s="47"/>
      <c r="B19" s="48"/>
      <c r="C19" s="98"/>
      <c r="D19" s="49"/>
      <c r="E19" s="74"/>
      <c r="F19" s="26"/>
      <c r="G19" s="26"/>
      <c r="H19" s="26"/>
      <c r="I19" s="26"/>
      <c r="J19" s="26"/>
      <c r="K19" s="26"/>
      <c r="L19" s="25"/>
      <c r="M19" s="25"/>
      <c r="N19" s="24"/>
      <c r="P19">
        <v>12</v>
      </c>
      <c r="Q19" s="51">
        <v>11</v>
      </c>
    </row>
    <row r="20" spans="1:17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5"/>
      <c r="M20" s="25"/>
      <c r="N20" s="24"/>
    </row>
    <row r="21" spans="1:17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5"/>
      <c r="M21" s="25"/>
      <c r="N21" s="24"/>
    </row>
    <row r="22" spans="1:17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5"/>
      <c r="M22" s="25"/>
      <c r="N22" s="24"/>
    </row>
    <row r="23" spans="1:17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5"/>
      <c r="M23" s="25"/>
      <c r="N23" s="24"/>
    </row>
    <row r="24" spans="1:17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5"/>
      <c r="M24" s="25"/>
      <c r="N24" s="24"/>
    </row>
    <row r="25" spans="1:17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5"/>
      <c r="M25" s="25"/>
      <c r="N25" s="24"/>
    </row>
    <row r="26" spans="1:17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5"/>
      <c r="M26" s="25"/>
      <c r="N26" s="24"/>
    </row>
    <row r="27" spans="1:17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5"/>
      <c r="M27" s="25"/>
      <c r="N27" s="24"/>
    </row>
    <row r="28" spans="1:17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5"/>
      <c r="M28" s="25"/>
      <c r="N28" s="24"/>
    </row>
    <row r="29" spans="1:17" x14ac:dyDescent="0.35">
      <c r="F29" s="44"/>
      <c r="G29" s="45"/>
      <c r="H29" s="45"/>
      <c r="I29" s="45"/>
      <c r="J29" s="45"/>
      <c r="K29" s="45"/>
    </row>
    <row r="30" spans="1:17" x14ac:dyDescent="0.35">
      <c r="F30" s="44"/>
      <c r="G30" s="45"/>
      <c r="H30" s="45"/>
      <c r="I30" s="45"/>
      <c r="J30" s="45"/>
      <c r="K30" s="45"/>
    </row>
    <row r="31" spans="1:17" x14ac:dyDescent="0.35">
      <c r="F31" s="44"/>
      <c r="G31" s="45"/>
      <c r="H31" s="45"/>
      <c r="I31" s="45"/>
      <c r="J31" s="45"/>
      <c r="K31" s="45"/>
    </row>
    <row r="32" spans="1:17" x14ac:dyDescent="0.35">
      <c r="F32" s="44"/>
      <c r="G32" s="45"/>
      <c r="H32" s="45"/>
      <c r="I32" s="45"/>
      <c r="J32" s="45"/>
      <c r="K32" s="45"/>
    </row>
    <row r="33" spans="6:11" x14ac:dyDescent="0.35">
      <c r="F33" s="44"/>
      <c r="G33" s="45"/>
      <c r="H33" s="45"/>
      <c r="I33" s="45"/>
      <c r="J33" s="45"/>
      <c r="K33" s="45"/>
    </row>
    <row r="34" spans="6:11" x14ac:dyDescent="0.35">
      <c r="F34" s="44"/>
      <c r="G34" s="45"/>
      <c r="H34" s="45"/>
      <c r="I34" s="45"/>
      <c r="J34" s="45"/>
      <c r="K34" s="45"/>
    </row>
    <row r="35" spans="6:11" x14ac:dyDescent="0.35">
      <c r="F35" s="44"/>
      <c r="G35" s="45"/>
      <c r="H35" s="45"/>
      <c r="I35" s="45"/>
      <c r="J35" s="45"/>
      <c r="K35" s="45"/>
    </row>
    <row r="36" spans="6:11" x14ac:dyDescent="0.35">
      <c r="F36" s="44"/>
      <c r="G36" s="45"/>
      <c r="H36" s="45"/>
      <c r="I36" s="45"/>
      <c r="J36" s="45"/>
      <c r="K36" s="45"/>
    </row>
    <row r="37" spans="6:11" x14ac:dyDescent="0.35">
      <c r="F37" s="44"/>
      <c r="G37" s="45"/>
      <c r="H37" s="45"/>
      <c r="I37" s="45"/>
      <c r="J37" s="45"/>
      <c r="K37" s="45"/>
    </row>
    <row r="38" spans="6:11" x14ac:dyDescent="0.35">
      <c r="F38" s="44"/>
      <c r="G38" s="45"/>
      <c r="H38" s="45"/>
      <c r="I38" s="45"/>
      <c r="J38" s="45"/>
      <c r="K38" s="45"/>
    </row>
  </sheetData>
  <mergeCells count="10">
    <mergeCell ref="M5:M6"/>
    <mergeCell ref="N5:N6"/>
    <mergeCell ref="A7:M7"/>
    <mergeCell ref="A3:L4"/>
    <mergeCell ref="A5:A6"/>
    <mergeCell ref="B5:B6"/>
    <mergeCell ref="C5:C6"/>
    <mergeCell ref="D5:D6"/>
    <mergeCell ref="E5:E6"/>
    <mergeCell ref="L5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zoomScale="70" zoomScaleNormal="70" workbookViewId="0">
      <selection activeCell="D22" sqref="D22"/>
    </sheetView>
  </sheetViews>
  <sheetFormatPr baseColWidth="10" defaultRowHeight="15.5" x14ac:dyDescent="0.35"/>
  <cols>
    <col min="1" max="1" width="14.26953125" style="1" customWidth="1"/>
    <col min="2" max="2" width="39.453125" style="1" bestFit="1" customWidth="1"/>
    <col min="3" max="3" width="20.1796875" style="1" customWidth="1"/>
    <col min="4" max="4" width="53.81640625" style="1" customWidth="1"/>
    <col min="5" max="5" width="11.7265625" style="1" bestFit="1" customWidth="1"/>
    <col min="6" max="6" width="12.54296875" style="19" bestFit="1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bestFit="1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bestFit="1" customWidth="1"/>
    <col min="19" max="19" width="12" bestFit="1" customWidth="1"/>
  </cols>
  <sheetData>
    <row r="1" spans="1:23" x14ac:dyDescent="0.3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14" t="s">
        <v>159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6"/>
      <c r="R3" s="181"/>
    </row>
    <row r="4" spans="1:23" ht="15.7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82"/>
    </row>
    <row r="5" spans="1:23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170" t="s">
        <v>42</v>
      </c>
      <c r="Q5" s="171"/>
      <c r="R5" s="172" t="s">
        <v>14</v>
      </c>
      <c r="S5" s="174" t="s">
        <v>13</v>
      </c>
      <c r="T5" s="132" t="s">
        <v>12</v>
      </c>
    </row>
    <row r="6" spans="1:23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73"/>
      <c r="S6" s="174"/>
      <c r="T6" s="132"/>
    </row>
    <row r="7" spans="1:2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73"/>
      <c r="V7" s="52" t="s">
        <v>27</v>
      </c>
      <c r="W7" s="52"/>
    </row>
    <row r="8" spans="1:23" ht="21" x14ac:dyDescent="0.35">
      <c r="A8" s="47">
        <v>2</v>
      </c>
      <c r="B8" s="39" t="s">
        <v>169</v>
      </c>
      <c r="C8" s="39" t="s">
        <v>72</v>
      </c>
      <c r="D8" s="39" t="s">
        <v>39</v>
      </c>
      <c r="E8" s="102" t="s">
        <v>173</v>
      </c>
      <c r="F8" s="26">
        <v>819</v>
      </c>
      <c r="G8" s="26">
        <v>801</v>
      </c>
      <c r="H8" s="26">
        <v>800</v>
      </c>
      <c r="I8" s="26">
        <v>313</v>
      </c>
      <c r="J8" s="26">
        <v>354</v>
      </c>
      <c r="K8" s="108">
        <v>3087</v>
      </c>
      <c r="L8" s="26">
        <v>1</v>
      </c>
      <c r="M8" s="26">
        <v>25</v>
      </c>
      <c r="N8" s="26"/>
      <c r="O8" s="26"/>
      <c r="P8" s="26"/>
      <c r="Q8" s="26"/>
      <c r="R8" s="25">
        <f>+N8+L8+J8+H8+F8</f>
        <v>1974</v>
      </c>
      <c r="S8" s="25">
        <v>1</v>
      </c>
      <c r="T8" s="24">
        <f>VLOOKUP(S8,$V$8:$W$19,2)</f>
        <v>25</v>
      </c>
      <c r="V8">
        <v>1</v>
      </c>
      <c r="W8" s="51">
        <v>25</v>
      </c>
    </row>
    <row r="9" spans="1:23" ht="21" x14ac:dyDescent="0.35">
      <c r="A9" s="47">
        <v>1</v>
      </c>
      <c r="B9" s="48" t="s">
        <v>170</v>
      </c>
      <c r="C9" s="39">
        <v>3124359</v>
      </c>
      <c r="D9" s="39" t="s">
        <v>47</v>
      </c>
      <c r="E9" s="107"/>
      <c r="F9" s="26">
        <v>644</v>
      </c>
      <c r="G9" s="26">
        <v>817</v>
      </c>
      <c r="H9" s="26">
        <v>410</v>
      </c>
      <c r="I9" s="26">
        <v>718</v>
      </c>
      <c r="J9" s="26">
        <v>243</v>
      </c>
      <c r="K9" s="108">
        <v>2832</v>
      </c>
      <c r="L9" s="26">
        <v>2</v>
      </c>
      <c r="M9" s="26">
        <v>23</v>
      </c>
      <c r="N9" s="26"/>
      <c r="O9" s="26"/>
      <c r="P9" s="26"/>
      <c r="Q9" s="26"/>
      <c r="R9" s="25">
        <f t="shared" ref="R9:R11" si="0">+N9+L9+J9+H9+F9</f>
        <v>1299</v>
      </c>
      <c r="S9" s="25">
        <v>2</v>
      </c>
      <c r="T9" s="24">
        <f t="shared" ref="T9:T11" si="1">VLOOKUP(S9,$V$8:$W$19,2)</f>
        <v>23</v>
      </c>
      <c r="V9">
        <v>2</v>
      </c>
      <c r="W9" s="51">
        <v>23</v>
      </c>
    </row>
    <row r="10" spans="1:23" ht="21" x14ac:dyDescent="0.35">
      <c r="A10" s="47">
        <v>8</v>
      </c>
      <c r="B10" s="48" t="s">
        <v>171</v>
      </c>
      <c r="C10" s="39" t="s">
        <v>152</v>
      </c>
      <c r="D10" s="39" t="s">
        <v>110</v>
      </c>
      <c r="E10" s="107"/>
      <c r="F10" s="26">
        <v>293</v>
      </c>
      <c r="G10" s="26">
        <v>697</v>
      </c>
      <c r="H10" s="26">
        <v>108</v>
      </c>
      <c r="I10" s="26">
        <v>695</v>
      </c>
      <c r="J10" s="26">
        <v>294</v>
      </c>
      <c r="K10" s="108">
        <v>2087</v>
      </c>
      <c r="L10" s="26">
        <v>3</v>
      </c>
      <c r="M10" s="26">
        <v>20</v>
      </c>
      <c r="N10" s="26"/>
      <c r="O10" s="26"/>
      <c r="P10" s="26"/>
      <c r="Q10" s="26"/>
      <c r="R10" s="25">
        <f t="shared" si="0"/>
        <v>698</v>
      </c>
      <c r="S10" s="25">
        <v>3</v>
      </c>
      <c r="T10" s="24">
        <f t="shared" si="1"/>
        <v>20</v>
      </c>
      <c r="V10">
        <v>3</v>
      </c>
      <c r="W10" s="51">
        <v>20</v>
      </c>
    </row>
    <row r="11" spans="1:23" ht="21" x14ac:dyDescent="0.35">
      <c r="A11" s="47">
        <v>3</v>
      </c>
      <c r="B11" s="48" t="s">
        <v>172</v>
      </c>
      <c r="C11" s="39" t="s">
        <v>80</v>
      </c>
      <c r="D11" s="39" t="s">
        <v>47</v>
      </c>
      <c r="E11" s="107"/>
      <c r="F11" s="26">
        <v>708</v>
      </c>
      <c r="G11" s="26">
        <v>388</v>
      </c>
      <c r="H11" s="26">
        <v>380</v>
      </c>
      <c r="I11" s="26">
        <v>289</v>
      </c>
      <c r="J11" s="26">
        <v>118</v>
      </c>
      <c r="K11" s="108">
        <v>1883</v>
      </c>
      <c r="L11" s="26">
        <v>4</v>
      </c>
      <c r="M11" s="26">
        <v>19</v>
      </c>
      <c r="N11" s="26"/>
      <c r="O11" s="26"/>
      <c r="P11" s="26"/>
      <c r="Q11" s="26"/>
      <c r="R11" s="25">
        <f t="shared" si="0"/>
        <v>1210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/>
      <c r="S12" s="25"/>
      <c r="T12" s="24"/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/>
      <c r="S13" s="25"/>
      <c r="T13" s="24"/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/>
      <c r="S14" s="25"/>
      <c r="T14" s="24"/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/>
      <c r="S15" s="25"/>
      <c r="T15" s="24"/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S5:S6"/>
    <mergeCell ref="T5:T6"/>
    <mergeCell ref="A7:S7"/>
    <mergeCell ref="N5:O5"/>
    <mergeCell ref="R5:R6"/>
    <mergeCell ref="P5:Q5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A3" sqref="A3:R4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6"/>
      <c r="R3" s="181"/>
    </row>
    <row r="4" spans="1:23" ht="23.2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82"/>
    </row>
    <row r="5" spans="1:23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170" t="s">
        <v>42</v>
      </c>
      <c r="Q5" s="171"/>
      <c r="R5" s="172" t="s">
        <v>14</v>
      </c>
      <c r="S5" s="174" t="s">
        <v>13</v>
      </c>
      <c r="T5" s="132" t="s">
        <v>12</v>
      </c>
    </row>
    <row r="6" spans="1:23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73"/>
      <c r="S6" s="174"/>
      <c r="T6" s="132"/>
    </row>
    <row r="7" spans="1:2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73"/>
      <c r="V7" s="52" t="s">
        <v>27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A3" sqref="A3:R4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9" customWidth="1"/>
    <col min="7" max="7" width="9.1796875" style="19" customWidth="1"/>
    <col min="8" max="8" width="13.1796875" style="18" customWidth="1"/>
    <col min="9" max="9" width="10.453125" style="18" customWidth="1"/>
    <col min="10" max="10" width="13.1796875" style="18" customWidth="1"/>
    <col min="11" max="11" width="10.453125" style="18" customWidth="1"/>
    <col min="12" max="12" width="13.54296875" style="18" customWidth="1"/>
    <col min="13" max="13" width="10.453125" style="18" customWidth="1"/>
    <col min="14" max="14" width="13.1796875" style="18" customWidth="1"/>
    <col min="15" max="15" width="10.453125" style="18" customWidth="1"/>
    <col min="16" max="16" width="14.453125" customWidth="1"/>
    <col min="19" max="19" width="12" bestFit="1" customWidth="1"/>
  </cols>
  <sheetData>
    <row r="1" spans="1:23" x14ac:dyDescent="0.35">
      <c r="F1" s="20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6"/>
      <c r="R3" s="181"/>
    </row>
    <row r="4" spans="1:23" ht="23.25" customHeight="1" x14ac:dyDescent="0.2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82"/>
    </row>
    <row r="5" spans="1:23" ht="75.75" customHeight="1" x14ac:dyDescent="0.25">
      <c r="A5" s="142" t="s">
        <v>8</v>
      </c>
      <c r="B5" s="124" t="s">
        <v>7</v>
      </c>
      <c r="C5" s="164" t="s">
        <v>16</v>
      </c>
      <c r="D5" s="124" t="s">
        <v>5</v>
      </c>
      <c r="E5" s="168" t="s">
        <v>15</v>
      </c>
      <c r="F5" s="170" t="s">
        <v>17</v>
      </c>
      <c r="G5" s="171"/>
      <c r="H5" s="170" t="s">
        <v>18</v>
      </c>
      <c r="I5" s="171"/>
      <c r="J5" s="170" t="s">
        <v>19</v>
      </c>
      <c r="K5" s="171"/>
      <c r="L5" s="170" t="s">
        <v>20</v>
      </c>
      <c r="M5" s="171"/>
      <c r="N5" s="170" t="s">
        <v>25</v>
      </c>
      <c r="O5" s="171"/>
      <c r="P5" s="170" t="s">
        <v>42</v>
      </c>
      <c r="Q5" s="171"/>
      <c r="R5" s="172" t="s">
        <v>14</v>
      </c>
      <c r="S5" s="174" t="s">
        <v>13</v>
      </c>
      <c r="T5" s="132" t="s">
        <v>12</v>
      </c>
    </row>
    <row r="6" spans="1:23" ht="30" customHeight="1" x14ac:dyDescent="0.25">
      <c r="A6" s="143"/>
      <c r="B6" s="125"/>
      <c r="C6" s="165"/>
      <c r="D6" s="125"/>
      <c r="E6" s="169"/>
      <c r="F6" s="46" t="s">
        <v>10</v>
      </c>
      <c r="G6" s="46" t="s">
        <v>9</v>
      </c>
      <c r="H6" s="46" t="s">
        <v>10</v>
      </c>
      <c r="I6" s="46" t="s">
        <v>9</v>
      </c>
      <c r="J6" s="46" t="s">
        <v>10</v>
      </c>
      <c r="K6" s="46" t="s">
        <v>9</v>
      </c>
      <c r="L6" s="46" t="s">
        <v>10</v>
      </c>
      <c r="M6" s="46" t="s">
        <v>9</v>
      </c>
      <c r="N6" s="46" t="s">
        <v>10</v>
      </c>
      <c r="O6" s="46" t="s">
        <v>9</v>
      </c>
      <c r="P6" s="46" t="s">
        <v>10</v>
      </c>
      <c r="Q6" s="46" t="s">
        <v>9</v>
      </c>
      <c r="R6" s="173"/>
      <c r="S6" s="174"/>
      <c r="T6" s="132"/>
    </row>
    <row r="7" spans="1:2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73"/>
      <c r="V7" s="52" t="s">
        <v>27</v>
      </c>
      <c r="W7" s="52"/>
    </row>
    <row r="8" spans="1:23" ht="21" x14ac:dyDescent="0.35">
      <c r="A8" s="47">
        <v>1</v>
      </c>
      <c r="B8" s="39"/>
      <c r="C8" s="39"/>
      <c r="D8" s="39"/>
      <c r="E8" s="7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>
        <f>+N8+L8+J8+H8+F8</f>
        <v>0</v>
      </c>
      <c r="S8" s="25">
        <v>5</v>
      </c>
      <c r="T8" s="24">
        <f>VLOOKUP(S8,$V$8:$W$19,2)</f>
        <v>18</v>
      </c>
      <c r="V8">
        <v>1</v>
      </c>
      <c r="W8" s="51">
        <v>25</v>
      </c>
    </row>
    <row r="9" spans="1:23" ht="21" x14ac:dyDescent="0.35">
      <c r="A9" s="47">
        <v>2</v>
      </c>
      <c r="B9" s="48"/>
      <c r="C9" s="39"/>
      <c r="D9" s="39"/>
      <c r="E9" s="7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>
        <f t="shared" ref="R9:R15" si="0">+N9+L9+J9+H9+F9</f>
        <v>0</v>
      </c>
      <c r="S9" s="25">
        <v>7</v>
      </c>
      <c r="T9" s="24">
        <f t="shared" ref="T9:T14" si="1">VLOOKUP(S9,$V$8:$W$19,2)</f>
        <v>16</v>
      </c>
      <c r="V9">
        <v>2</v>
      </c>
      <c r="W9" s="51">
        <v>23</v>
      </c>
    </row>
    <row r="10" spans="1:23" ht="21" x14ac:dyDescent="0.35">
      <c r="A10" s="47">
        <v>3</v>
      </c>
      <c r="B10" s="48"/>
      <c r="C10" s="39"/>
      <c r="D10" s="39"/>
      <c r="E10" s="7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>
        <f t="shared" si="0"/>
        <v>0</v>
      </c>
      <c r="S10" s="25">
        <v>6</v>
      </c>
      <c r="T10" s="24">
        <f t="shared" si="1"/>
        <v>17</v>
      </c>
      <c r="V10">
        <v>3</v>
      </c>
      <c r="W10" s="51">
        <v>20</v>
      </c>
    </row>
    <row r="11" spans="1:23" ht="21" x14ac:dyDescent="0.35">
      <c r="A11" s="47">
        <v>4</v>
      </c>
      <c r="B11" s="48"/>
      <c r="C11" s="39"/>
      <c r="D11" s="39"/>
      <c r="E11" s="7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5">
        <f t="shared" si="0"/>
        <v>0</v>
      </c>
      <c r="S11" s="25">
        <v>4</v>
      </c>
      <c r="T11" s="24">
        <f t="shared" si="1"/>
        <v>19</v>
      </c>
      <c r="V11">
        <v>4</v>
      </c>
      <c r="W11" s="51">
        <v>19</v>
      </c>
    </row>
    <row r="12" spans="1:23" ht="21" x14ac:dyDescent="0.35">
      <c r="A12" s="47">
        <v>5</v>
      </c>
      <c r="B12" s="48"/>
      <c r="C12" s="39"/>
      <c r="D12" s="39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5">
        <f t="shared" si="0"/>
        <v>0</v>
      </c>
      <c r="S12" s="25">
        <v>3</v>
      </c>
      <c r="T12" s="24">
        <f t="shared" si="1"/>
        <v>20</v>
      </c>
      <c r="V12">
        <v>5</v>
      </c>
      <c r="W12" s="51">
        <v>18</v>
      </c>
    </row>
    <row r="13" spans="1:23" ht="21" x14ac:dyDescent="0.35">
      <c r="A13" s="47">
        <v>6</v>
      </c>
      <c r="B13" s="48"/>
      <c r="C13" s="39"/>
      <c r="D13" s="39"/>
      <c r="E13" s="7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>
        <f t="shared" si="0"/>
        <v>0</v>
      </c>
      <c r="S13" s="25">
        <v>2</v>
      </c>
      <c r="T13" s="24">
        <f t="shared" si="1"/>
        <v>23</v>
      </c>
      <c r="V13">
        <v>6</v>
      </c>
      <c r="W13" s="51">
        <v>17</v>
      </c>
    </row>
    <row r="14" spans="1:23" ht="21" x14ac:dyDescent="0.35">
      <c r="A14" s="47">
        <v>7</v>
      </c>
      <c r="B14" s="48"/>
      <c r="C14" s="39"/>
      <c r="D14" s="39"/>
      <c r="E14" s="7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5">
        <f t="shared" si="0"/>
        <v>0</v>
      </c>
      <c r="S14" s="25">
        <v>1</v>
      </c>
      <c r="T14" s="24">
        <f t="shared" si="1"/>
        <v>25</v>
      </c>
      <c r="V14">
        <v>7</v>
      </c>
      <c r="W14" s="51">
        <v>16</v>
      </c>
    </row>
    <row r="15" spans="1:23" ht="21" x14ac:dyDescent="0.35">
      <c r="A15" s="47">
        <v>8</v>
      </c>
      <c r="B15" s="48"/>
      <c r="C15" s="40"/>
      <c r="D15" s="39"/>
      <c r="E15" s="7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5">
        <f t="shared" si="0"/>
        <v>0</v>
      </c>
      <c r="S15" s="25"/>
      <c r="T15" s="24" t="e">
        <f>VLOOKUP(S15,$V$8:$W$19,2)</f>
        <v>#N/A</v>
      </c>
      <c r="V15">
        <v>8</v>
      </c>
      <c r="W15" s="51">
        <v>15</v>
      </c>
    </row>
    <row r="16" spans="1:23" ht="21" x14ac:dyDescent="0.35">
      <c r="A16" s="47">
        <v>9</v>
      </c>
      <c r="B16" s="48"/>
      <c r="C16" s="22"/>
      <c r="D16" s="49"/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5"/>
      <c r="S16" s="25"/>
      <c r="T16" s="24"/>
      <c r="V16">
        <v>9</v>
      </c>
      <c r="W16" s="51">
        <v>14</v>
      </c>
    </row>
    <row r="17" spans="1:23" ht="21" x14ac:dyDescent="0.35">
      <c r="A17" s="47">
        <v>10</v>
      </c>
      <c r="B17" s="48"/>
      <c r="C17" s="22"/>
      <c r="D17" s="49"/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5"/>
      <c r="S17" s="25"/>
      <c r="T17" s="24"/>
      <c r="V17">
        <v>10</v>
      </c>
      <c r="W17" s="51">
        <v>13</v>
      </c>
    </row>
    <row r="18" spans="1:23" ht="21" x14ac:dyDescent="0.35">
      <c r="A18" s="47">
        <v>11</v>
      </c>
      <c r="B18" s="48"/>
      <c r="C18" s="22"/>
      <c r="D18" s="49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25"/>
      <c r="T18" s="24"/>
      <c r="V18">
        <v>11</v>
      </c>
      <c r="W18" s="51">
        <v>12</v>
      </c>
    </row>
    <row r="19" spans="1:23" ht="21" x14ac:dyDescent="0.35">
      <c r="A19" s="47">
        <v>12</v>
      </c>
      <c r="B19" s="48"/>
      <c r="C19" s="22"/>
      <c r="D19" s="49"/>
      <c r="E19" s="7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5"/>
      <c r="S19" s="25"/>
      <c r="T19" s="24"/>
      <c r="V19">
        <v>12</v>
      </c>
      <c r="W19" s="51">
        <v>11</v>
      </c>
    </row>
    <row r="20" spans="1:23" ht="21" x14ac:dyDescent="0.35">
      <c r="A20" s="47"/>
      <c r="B20" s="48"/>
      <c r="C20" s="22"/>
      <c r="D20" s="49"/>
      <c r="E20" s="7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5"/>
      <c r="S20" s="25"/>
      <c r="T20" s="24"/>
    </row>
    <row r="21" spans="1:23" ht="21" x14ac:dyDescent="0.35">
      <c r="A21" s="47"/>
      <c r="B21" s="48"/>
      <c r="C21" s="22"/>
      <c r="D21" s="49"/>
      <c r="E21" s="7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5"/>
      <c r="S21" s="25"/>
      <c r="T21" s="24"/>
    </row>
    <row r="22" spans="1:23" ht="21" x14ac:dyDescent="0.35">
      <c r="A22" s="9"/>
      <c r="B22" s="48"/>
      <c r="C22" s="22"/>
      <c r="D22" s="49"/>
      <c r="E22" s="7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5"/>
      <c r="S22" s="25"/>
      <c r="T22" s="24"/>
    </row>
    <row r="23" spans="1:23" ht="21" x14ac:dyDescent="0.35">
      <c r="A23" s="9"/>
      <c r="B23" s="48"/>
      <c r="C23" s="22"/>
      <c r="D23" s="49"/>
      <c r="E23" s="7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5"/>
      <c r="S23" s="25"/>
      <c r="T23" s="24"/>
    </row>
    <row r="24" spans="1:23" ht="21" x14ac:dyDescent="0.35">
      <c r="A24" s="9"/>
      <c r="B24" s="48"/>
      <c r="C24" s="22"/>
      <c r="D24" s="49"/>
      <c r="E24" s="7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5"/>
      <c r="S24" s="25"/>
      <c r="T24" s="24"/>
    </row>
    <row r="25" spans="1:23" ht="21" x14ac:dyDescent="0.35">
      <c r="A25" s="9"/>
      <c r="B25" s="48"/>
      <c r="C25" s="22"/>
      <c r="D25" s="49"/>
      <c r="E25" s="7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5"/>
      <c r="S25" s="25"/>
      <c r="T25" s="24"/>
    </row>
    <row r="26" spans="1:23" ht="21" x14ac:dyDescent="0.35">
      <c r="A26" s="9"/>
      <c r="B26" s="48"/>
      <c r="C26" s="22"/>
      <c r="D26" s="49"/>
      <c r="E26" s="7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5"/>
      <c r="S26" s="25"/>
      <c r="T26" s="24"/>
    </row>
    <row r="27" spans="1:23" ht="21" x14ac:dyDescent="0.35">
      <c r="A27" s="9"/>
      <c r="B27" s="48"/>
      <c r="C27" s="22"/>
      <c r="D27" s="49"/>
      <c r="E27" s="7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5"/>
      <c r="S27" s="25"/>
      <c r="T27" s="24"/>
    </row>
    <row r="28" spans="1:23" ht="21" x14ac:dyDescent="0.35">
      <c r="A28" s="9"/>
      <c r="B28" s="48"/>
      <c r="C28" s="22"/>
      <c r="D28" s="49"/>
      <c r="E28" s="7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5"/>
      <c r="S28" s="25"/>
      <c r="T28" s="24"/>
    </row>
    <row r="29" spans="1:23" x14ac:dyDescent="0.35"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23" x14ac:dyDescent="0.35"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3" x14ac:dyDescent="0.35">
      <c r="F31" s="44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3" x14ac:dyDescent="0.35"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6:17" x14ac:dyDescent="0.35"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6:17" x14ac:dyDescent="0.35"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6:17" x14ac:dyDescent="0.35"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6:17" x14ac:dyDescent="0.35"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6:17" x14ac:dyDescent="0.35"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6:17" x14ac:dyDescent="0.35"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Clasificación  liga</vt:lpstr>
      <vt:lpstr>1ª PRUEBA  </vt:lpstr>
      <vt:lpstr>2ª PRUEBA </vt:lpstr>
      <vt:lpstr>3ª PRUEBA </vt:lpstr>
      <vt:lpstr>4ª PRUEBA </vt:lpstr>
      <vt:lpstr>5ª PRUEBA</vt:lpstr>
      <vt:lpstr>6ª PRUEBA</vt:lpstr>
      <vt:lpstr>7ª PRUEBA</vt:lpstr>
      <vt:lpstr>8ª PRUEBA</vt:lpstr>
      <vt:lpstr>9ª PRUEBA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2016-03-18T23:21:30Z</cp:lastPrinted>
  <dcterms:created xsi:type="dcterms:W3CDTF">2014-11-16T19:01:48Z</dcterms:created>
  <dcterms:modified xsi:type="dcterms:W3CDTF">2019-10-28T20:02:46Z</dcterms:modified>
</cp:coreProperties>
</file>