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Clasifficación" sheetId="1" r:id="rId1"/>
    <sheet name="Categoría C" sheetId="2" r:id="rId2"/>
    <sheet name="Categoría B" sheetId="3" r:id="rId3"/>
    <sheet name="Categoría A" sheetId="4" r:id="rId4"/>
  </sheets>
  <definedNames/>
  <calcPr fullCalcOnLoad="1"/>
</workbook>
</file>

<file path=xl/sharedStrings.xml><?xml version="1.0" encoding="utf-8"?>
<sst xmlns="http://schemas.openxmlformats.org/spreadsheetml/2006/main" count="255" uniqueCount="99">
  <si>
    <t>LIBELULA</t>
  </si>
  <si>
    <t>Puntos LIGA</t>
  </si>
  <si>
    <t>BOADILLA</t>
  </si>
  <si>
    <t>CLUB</t>
  </si>
  <si>
    <t>NOMBRE PILOTO</t>
  </si>
  <si>
    <t>DORSAL LIGA</t>
  </si>
  <si>
    <t>Puntuación Prueba</t>
  </si>
  <si>
    <t>ALAS DE LA SIERRA</t>
  </si>
  <si>
    <t xml:space="preserve">TOTAL </t>
  </si>
  <si>
    <t>Nº LICENCIA</t>
  </si>
  <si>
    <t xml:space="preserve">JUECES </t>
  </si>
  <si>
    <t>FIGURAS</t>
  </si>
  <si>
    <t>COEFICIENTES FIGURAS</t>
  </si>
  <si>
    <t>Nombre</t>
  </si>
  <si>
    <t>CONOCIDA</t>
  </si>
  <si>
    <t>PUNT</t>
  </si>
  <si>
    <t>1ª</t>
  </si>
  <si>
    <t>2ª</t>
  </si>
  <si>
    <t>3ª</t>
  </si>
  <si>
    <t>4ª</t>
  </si>
  <si>
    <t>5ª</t>
  </si>
  <si>
    <t>NÚMERO DORSAL</t>
  </si>
  <si>
    <t>1ª PRUEBA</t>
  </si>
  <si>
    <t>TRES CANTOS</t>
  </si>
  <si>
    <t>Ángel Gómez</t>
  </si>
  <si>
    <t>Benjamín Moreno</t>
  </si>
  <si>
    <t>Francisco Sánchez</t>
  </si>
  <si>
    <t>Jorge Gutierrez</t>
  </si>
  <si>
    <t>2ª PRUEBA</t>
  </si>
  <si>
    <t>Alfonso Triano</t>
  </si>
  <si>
    <t>1ª MANGA CONOCIDA</t>
  </si>
  <si>
    <t>2ª MANGA CONOCIDA</t>
  </si>
  <si>
    <t>1ª MANGA DESCONOCIDA</t>
  </si>
  <si>
    <t>Puntos</t>
  </si>
  <si>
    <t>N1000</t>
  </si>
  <si>
    <t>5ª PRUEBA Y CAMPEONATO AUTONÓMICO</t>
  </si>
  <si>
    <t>TOTAL</t>
  </si>
  <si>
    <t>Gonzalo Diez</t>
  </si>
  <si>
    <t>Julio Ángel Contreras Argento</t>
  </si>
  <si>
    <t>Ángel Bueno</t>
  </si>
  <si>
    <t>Saul Almazan</t>
  </si>
  <si>
    <t>Javier Beraza</t>
  </si>
  <si>
    <t>LAS ROZAS</t>
  </si>
  <si>
    <t>Juan José Engo</t>
  </si>
  <si>
    <t>Daniel Gómez Millan</t>
  </si>
  <si>
    <t>Jorge medina</t>
  </si>
  <si>
    <t>HALCÓN</t>
  </si>
  <si>
    <t>Felipe García González</t>
  </si>
  <si>
    <t>Felipe García Aparicio</t>
  </si>
  <si>
    <t>Pablo Santamaria Cirac</t>
  </si>
  <si>
    <t>Marcos Montero</t>
  </si>
  <si>
    <t>Mario del Valle</t>
  </si>
  <si>
    <t>ORION</t>
  </si>
  <si>
    <t>CATEORIA C</t>
  </si>
  <si>
    <t>CATEORIA B</t>
  </si>
  <si>
    <t>CATEORIA A</t>
  </si>
  <si>
    <t>Joaquin Cuevas</t>
  </si>
  <si>
    <t>Alberto Solera Rico</t>
  </si>
  <si>
    <t>Oscar Ordoñez Morales</t>
  </si>
  <si>
    <t>PETIRROJO</t>
  </si>
  <si>
    <t>Juanjo Almazán</t>
  </si>
  <si>
    <t>Liga</t>
  </si>
  <si>
    <t>Despegue</t>
  </si>
  <si>
    <t>Rizo</t>
  </si>
  <si>
    <t>Medio Ocho Cubano</t>
  </si>
  <si>
    <t>Tonel</t>
  </si>
  <si>
    <t>Caida de Ala</t>
  </si>
  <si>
    <t>Cuchillo</t>
  </si>
  <si>
    <t>Estacionario</t>
  </si>
  <si>
    <t>Aterrizaje</t>
  </si>
  <si>
    <t>Rizo Cuadrado</t>
  </si>
  <si>
    <t>Sobrero Copa</t>
  </si>
  <si>
    <t>Dos medios Toneles</t>
  </si>
  <si>
    <t>Caida Ala</t>
  </si>
  <si>
    <t>Ocho Cubano</t>
  </si>
  <si>
    <t>Humpty Bump</t>
  </si>
  <si>
    <t>Rizo con tonel integrado</t>
  </si>
  <si>
    <t>Giro 180º</t>
  </si>
  <si>
    <t>Torque Roll</t>
  </si>
  <si>
    <t>1/2 Rizo Cuadrado</t>
  </si>
  <si>
    <t>Bajada 45º con 1/2 Tonel</t>
  </si>
  <si>
    <t>1ª Prueba Valdemorillo
15 Enero</t>
  </si>
  <si>
    <t>Dos Toneles</t>
  </si>
  <si>
    <t>Ocho Horizontal</t>
  </si>
  <si>
    <t>Rizo 1/4  tonel integrado</t>
  </si>
  <si>
    <t>1/2 Cuadrado Horizontal</t>
  </si>
  <si>
    <t>Antonio Reina</t>
  </si>
  <si>
    <t>Luis Francisco Bernardos</t>
  </si>
  <si>
    <t>SAGITTA</t>
  </si>
  <si>
    <t>Prueba</t>
  </si>
  <si>
    <t>LIGA FAM F3P- 2012</t>
  </si>
  <si>
    <t>2ª Prueba     Mejorada                 5 Febrero</t>
  </si>
  <si>
    <t>3ª Prueba            Galapagar               12 Febrero</t>
  </si>
  <si>
    <t>4ª Prueba               Pinto                      19 Febrero</t>
  </si>
  <si>
    <t xml:space="preserve">5ª Prueba             UEM                         4 Marzo </t>
  </si>
  <si>
    <t>6ª Prueba                  El Escorial               11 Marzo</t>
  </si>
  <si>
    <t>3ª PRUEBA</t>
  </si>
  <si>
    <t>Manuel Moral</t>
  </si>
  <si>
    <t>Beatriz Villa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</si>
</sst>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  <numFmt numFmtId="200" formatCode="#,##0.000"/>
    <numFmt numFmtId="201" formatCode="#,##0.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8" xfId="0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39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1" fontId="8" fillId="41" borderId="22" xfId="0" applyNumberFormat="1" applyFont="1" applyFill="1" applyBorder="1" applyAlignment="1">
      <alignment/>
    </xf>
    <xf numFmtId="0" fontId="0" fillId="42" borderId="23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1" fontId="4" fillId="43" borderId="10" xfId="0" applyNumberFormat="1" applyFont="1" applyFill="1" applyBorder="1" applyAlignment="1">
      <alignment horizontal="center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1" fontId="8" fillId="41" borderId="26" xfId="0" applyNumberFormat="1" applyFont="1" applyFill="1" applyBorder="1" applyAlignment="1">
      <alignment/>
    </xf>
    <xf numFmtId="0" fontId="4" fillId="44" borderId="10" xfId="0" applyFont="1" applyFill="1" applyBorder="1" applyAlignment="1">
      <alignment/>
    </xf>
    <xf numFmtId="1" fontId="0" fillId="35" borderId="18" xfId="0" applyNumberFormat="1" applyFill="1" applyBorder="1" applyAlignment="1">
      <alignment horizontal="center"/>
    </xf>
    <xf numFmtId="0" fontId="0" fillId="45" borderId="16" xfId="0" applyFill="1" applyBorder="1" applyAlignment="1" applyProtection="1">
      <alignment wrapText="1"/>
      <protection/>
    </xf>
    <xf numFmtId="1" fontId="0" fillId="46" borderId="27" xfId="0" applyNumberFormat="1" applyFill="1" applyBorder="1" applyAlignment="1">
      <alignment/>
    </xf>
    <xf numFmtId="0" fontId="0" fillId="45" borderId="10" xfId="0" applyFill="1" applyBorder="1" applyAlignment="1" applyProtection="1">
      <alignment wrapText="1"/>
      <protection/>
    </xf>
    <xf numFmtId="1" fontId="0" fillId="46" borderId="28" xfId="0" applyNumberFormat="1" applyFill="1" applyBorder="1" applyAlignment="1">
      <alignment/>
    </xf>
    <xf numFmtId="0" fontId="0" fillId="45" borderId="25" xfId="0" applyFill="1" applyBorder="1" applyAlignment="1" applyProtection="1">
      <alignment wrapText="1"/>
      <protection/>
    </xf>
    <xf numFmtId="1" fontId="0" fillId="46" borderId="29" xfId="0" applyNumberForma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44" borderId="31" xfId="0" applyFont="1" applyFill="1" applyBorder="1" applyAlignment="1">
      <alignment/>
    </xf>
    <xf numFmtId="0" fontId="4" fillId="0" borderId="31" xfId="0" applyFont="1" applyBorder="1" applyAlignment="1">
      <alignment/>
    </xf>
    <xf numFmtId="1" fontId="4" fillId="43" borderId="31" xfId="0" applyNumberFormat="1" applyFon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" fontId="4" fillId="34" borderId="31" xfId="0" applyNumberFormat="1" applyFont="1" applyFill="1" applyBorder="1" applyAlignment="1">
      <alignment horizontal="center"/>
    </xf>
    <xf numFmtId="1" fontId="0" fillId="36" borderId="19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7" fillId="47" borderId="11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7" fillId="47" borderId="32" xfId="0" applyFont="1" applyFill="1" applyBorder="1" applyAlignment="1">
      <alignment horizontal="center" vertical="center"/>
    </xf>
    <xf numFmtId="0" fontId="7" fillId="47" borderId="22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41" borderId="22" xfId="0" applyFill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29" xfId="0" applyBorder="1" applyAlignment="1">
      <alignment/>
    </xf>
    <xf numFmtId="1" fontId="0" fillId="35" borderId="41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Font="1" applyAlignment="1">
      <alignment textRotation="90" wrapText="1"/>
    </xf>
    <xf numFmtId="0" fontId="0" fillId="0" borderId="0" xfId="0" applyAlignment="1">
      <alignment textRotation="90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2" borderId="43" xfId="0" applyFill="1" applyBorder="1" applyAlignment="1" applyProtection="1">
      <alignment horizontal="center" vertical="center"/>
      <protection/>
    </xf>
    <xf numFmtId="0" fontId="0" fillId="42" borderId="23" xfId="0" applyFill="1" applyBorder="1" applyAlignment="1" applyProtection="1">
      <alignment horizontal="center" vertical="center"/>
      <protection/>
    </xf>
    <xf numFmtId="0" fontId="0" fillId="48" borderId="42" xfId="0" applyFill="1" applyBorder="1" applyAlignment="1" applyProtection="1">
      <alignment wrapText="1"/>
      <protection/>
    </xf>
    <xf numFmtId="0" fontId="0" fillId="0" borderId="44" xfId="0" applyBorder="1" applyAlignment="1">
      <alignment wrapText="1"/>
    </xf>
    <xf numFmtId="0" fontId="0" fillId="3" borderId="41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35" borderId="49" xfId="0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42" borderId="0" xfId="0" applyFill="1" applyBorder="1" applyAlignment="1" applyProtection="1">
      <alignment horizontal="center" vertical="center" textRotation="90"/>
      <protection/>
    </xf>
    <xf numFmtId="0" fontId="0" fillId="0" borderId="0" xfId="0" applyAlignment="1">
      <alignment textRotation="90"/>
    </xf>
    <xf numFmtId="0" fontId="0" fillId="0" borderId="35" xfId="0" applyBorder="1" applyAlignment="1">
      <alignment textRotation="90"/>
    </xf>
    <xf numFmtId="0" fontId="0" fillId="42" borderId="0" xfId="0" applyFill="1" applyBorder="1" applyAlignment="1" applyProtection="1">
      <alignment horizontal="center" vertical="center"/>
      <protection/>
    </xf>
    <xf numFmtId="0" fontId="0" fillId="42" borderId="5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47" xfId="0" applyNumberFormat="1" applyBorder="1" applyAlignment="1" applyProtection="1">
      <alignment horizontal="center" vertical="center" wrapText="1"/>
      <protection locked="0"/>
    </xf>
    <xf numFmtId="1" fontId="0" fillId="0" borderId="48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1" fontId="0" fillId="35" borderId="25" xfId="0" applyNumberFormat="1" applyFill="1" applyBorder="1" applyAlignment="1">
      <alignment horizontal="center"/>
    </xf>
    <xf numFmtId="1" fontId="0" fillId="0" borderId="29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80" zoomScaleNormal="80" zoomScalePageLayoutView="0" workbookViewId="0" topLeftCell="A8">
      <selection activeCell="I33" sqref="I33"/>
    </sheetView>
  </sheetViews>
  <sheetFormatPr defaultColWidth="11.421875" defaultRowHeight="12.75" outlineLevelCol="1"/>
  <cols>
    <col min="1" max="1" width="11.00390625" style="1" customWidth="1"/>
    <col min="2" max="2" width="35.140625" style="1" customWidth="1"/>
    <col min="3" max="3" width="17.421875" style="1" customWidth="1"/>
    <col min="4" max="4" width="27.28125" style="1" customWidth="1"/>
    <col min="5" max="5" width="10.7109375" style="1" customWidth="1"/>
    <col min="6" max="6" width="9.140625" style="1" customWidth="1"/>
    <col min="7" max="7" width="13.421875" style="0" customWidth="1"/>
    <col min="8" max="8" width="9.421875" style="0" customWidth="1"/>
    <col min="9" max="9" width="13.140625" style="0" customWidth="1"/>
    <col min="10" max="10" width="10.421875" style="0" customWidth="1"/>
    <col min="11" max="11" width="13.140625" style="0" customWidth="1"/>
    <col min="12" max="12" width="10.421875" style="0" customWidth="1"/>
    <col min="13" max="13" width="13.140625" style="0" customWidth="1"/>
    <col min="14" max="14" width="10.421875" style="0" customWidth="1"/>
    <col min="15" max="15" width="13.140625" style="0" customWidth="1"/>
    <col min="16" max="16" width="10.421875" style="0" customWidth="1"/>
    <col min="18" max="19" width="12.421875" style="0" hidden="1" customWidth="1" outlineLevel="1"/>
    <col min="20" max="24" width="11.421875" style="0" hidden="1" customWidth="1" outlineLevel="1"/>
    <col min="25" max="25" width="12.00390625" style="0" bestFit="1" customWidth="1" collapsed="1"/>
  </cols>
  <sheetData>
    <row r="1" spans="2:5" ht="15.75" thickBot="1">
      <c r="B1" s="2"/>
      <c r="C1" s="2"/>
      <c r="D1" s="3"/>
      <c r="E1" s="2"/>
    </row>
    <row r="2" spans="1:17" ht="13.5" thickTop="1">
      <c r="A2" s="64" t="s">
        <v>90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6"/>
      <c r="M2" s="66"/>
      <c r="N2" s="66"/>
      <c r="O2" s="67"/>
      <c r="P2" s="67"/>
      <c r="Q2" s="68"/>
    </row>
    <row r="3" spans="1:17" ht="15.7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1"/>
      <c r="Q3" s="72"/>
    </row>
    <row r="4" spans="1:23" ht="52.5" customHeight="1" thickBot="1">
      <c r="A4" s="73" t="s">
        <v>5</v>
      </c>
      <c r="B4" s="75" t="s">
        <v>4</v>
      </c>
      <c r="C4" s="75" t="s">
        <v>9</v>
      </c>
      <c r="D4" s="75" t="s">
        <v>3</v>
      </c>
      <c r="E4" s="56" t="s">
        <v>81</v>
      </c>
      <c r="F4" s="56"/>
      <c r="G4" s="56" t="s">
        <v>91</v>
      </c>
      <c r="H4" s="56"/>
      <c r="I4" s="56" t="s">
        <v>92</v>
      </c>
      <c r="J4" s="56"/>
      <c r="K4" s="56" t="s">
        <v>93</v>
      </c>
      <c r="L4" s="56"/>
      <c r="M4" s="56" t="s">
        <v>94</v>
      </c>
      <c r="N4" s="56"/>
      <c r="O4" s="56" t="s">
        <v>95</v>
      </c>
      <c r="P4" s="56"/>
      <c r="Q4" s="61" t="s">
        <v>8</v>
      </c>
      <c r="R4" s="62" t="s">
        <v>35</v>
      </c>
      <c r="S4" s="62"/>
      <c r="T4" s="62"/>
      <c r="U4" s="62"/>
      <c r="V4" s="62"/>
      <c r="W4" s="62"/>
    </row>
    <row r="5" spans="1:24" ht="18.75" customHeight="1">
      <c r="A5" s="74"/>
      <c r="B5" s="76"/>
      <c r="C5" s="76"/>
      <c r="D5" s="76"/>
      <c r="E5" s="56" t="s">
        <v>6</v>
      </c>
      <c r="F5" s="56" t="s">
        <v>1</v>
      </c>
      <c r="G5" s="56" t="s">
        <v>6</v>
      </c>
      <c r="H5" s="56" t="s">
        <v>1</v>
      </c>
      <c r="I5" s="56" t="s">
        <v>6</v>
      </c>
      <c r="J5" s="56" t="s">
        <v>1</v>
      </c>
      <c r="K5" s="56" t="s">
        <v>6</v>
      </c>
      <c r="L5" s="56" t="s">
        <v>1</v>
      </c>
      <c r="M5" s="56" t="s">
        <v>6</v>
      </c>
      <c r="N5" s="56" t="s">
        <v>1</v>
      </c>
      <c r="O5" s="56" t="s">
        <v>6</v>
      </c>
      <c r="P5" s="56" t="s">
        <v>1</v>
      </c>
      <c r="Q5" s="61"/>
      <c r="R5" s="63" t="s">
        <v>30</v>
      </c>
      <c r="S5" s="60"/>
      <c r="T5" s="59" t="s">
        <v>32</v>
      </c>
      <c r="U5" s="60"/>
      <c r="V5" s="59" t="s">
        <v>31</v>
      </c>
      <c r="W5" s="60"/>
      <c r="X5" s="26" t="s">
        <v>36</v>
      </c>
    </row>
    <row r="6" spans="1:23" ht="30" customHeight="1" thickBot="1">
      <c r="A6" s="74"/>
      <c r="B6" s="76"/>
      <c r="C6" s="76"/>
      <c r="D6" s="76"/>
      <c r="E6" s="28" t="s">
        <v>89</v>
      </c>
      <c r="F6" s="28" t="s">
        <v>61</v>
      </c>
      <c r="G6" s="28" t="s">
        <v>89</v>
      </c>
      <c r="H6" s="28" t="s">
        <v>61</v>
      </c>
      <c r="I6" s="28" t="s">
        <v>89</v>
      </c>
      <c r="J6" s="28" t="s">
        <v>61</v>
      </c>
      <c r="K6" s="28" t="s">
        <v>89</v>
      </c>
      <c r="L6" s="28" t="s">
        <v>61</v>
      </c>
      <c r="M6" s="28" t="s">
        <v>89</v>
      </c>
      <c r="N6" s="28" t="s">
        <v>61</v>
      </c>
      <c r="O6" s="28" t="s">
        <v>89</v>
      </c>
      <c r="P6" s="28" t="s">
        <v>61</v>
      </c>
      <c r="Q6" s="61"/>
      <c r="R6" s="27" t="s">
        <v>33</v>
      </c>
      <c r="S6" s="23" t="s">
        <v>34</v>
      </c>
      <c r="T6" s="23" t="s">
        <v>33</v>
      </c>
      <c r="U6" s="23" t="s">
        <v>34</v>
      </c>
      <c r="V6" s="23" t="s">
        <v>33</v>
      </c>
      <c r="W6" s="23" t="s">
        <v>34</v>
      </c>
    </row>
    <row r="7" spans="1:17" ht="15">
      <c r="A7" s="52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4"/>
      <c r="Q7" s="55"/>
    </row>
    <row r="8" spans="1:17" ht="15">
      <c r="A8" s="6"/>
      <c r="B8" s="4"/>
      <c r="C8" s="8"/>
      <c r="D8" s="5"/>
      <c r="E8" s="57" t="s">
        <v>97</v>
      </c>
      <c r="F8" s="58"/>
      <c r="G8" s="57" t="s">
        <v>97</v>
      </c>
      <c r="H8" s="58"/>
      <c r="I8" s="57" t="s">
        <v>98</v>
      </c>
      <c r="J8" s="58"/>
      <c r="K8" s="57"/>
      <c r="L8" s="58"/>
      <c r="M8" s="57"/>
      <c r="N8" s="58"/>
      <c r="O8" s="57"/>
      <c r="P8" s="58"/>
      <c r="Q8" s="51"/>
    </row>
    <row r="9" spans="1:17" ht="15">
      <c r="A9" s="52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4"/>
      <c r="Q9" s="55"/>
    </row>
    <row r="10" spans="1:24" ht="14.25" customHeight="1">
      <c r="A10" s="6">
        <v>1</v>
      </c>
      <c r="B10" s="36" t="s">
        <v>56</v>
      </c>
      <c r="C10" s="8"/>
      <c r="D10" s="31" t="s">
        <v>0</v>
      </c>
      <c r="E10" s="18">
        <f>'Categoría C'!B16</f>
        <v>691.0665092483275</v>
      </c>
      <c r="F10" s="18">
        <v>7</v>
      </c>
      <c r="G10" s="18">
        <f>'Categoría C'!C16</f>
        <v>949.5720564422854</v>
      </c>
      <c r="H10" s="18">
        <v>9</v>
      </c>
      <c r="I10" s="18">
        <f>'Categoría C'!D16</f>
        <v>1347.8686689674473</v>
      </c>
      <c r="J10" s="18">
        <v>10</v>
      </c>
      <c r="K10" s="32"/>
      <c r="L10" s="32"/>
      <c r="M10" s="32"/>
      <c r="N10" s="32"/>
      <c r="O10" s="32"/>
      <c r="P10" s="32"/>
      <c r="Q10" s="29">
        <f>F10+H10+J10</f>
        <v>26</v>
      </c>
      <c r="R10" s="24" t="e">
        <f>#REF!</f>
        <v>#REF!</v>
      </c>
      <c r="S10" s="24" t="e">
        <f>(R10*1000)/MAX(R$25:R$29)</f>
        <v>#REF!</v>
      </c>
      <c r="T10" s="24" t="e">
        <f>#REF!</f>
        <v>#REF!</v>
      </c>
      <c r="U10" s="24" t="e">
        <f>(T10*1000)/MAX(T$25:T$29)</f>
        <v>#REF!</v>
      </c>
      <c r="V10" s="24" t="e">
        <f>#REF!</f>
        <v>#REF!</v>
      </c>
      <c r="W10" s="24" t="e">
        <f>(V10*1000)/MAX(V$25:V$29)</f>
        <v>#REF!</v>
      </c>
      <c r="X10" s="25" t="e">
        <f aca="true" t="shared" si="0" ref="X10:X16">0.4*((S10+W10)-MIN(S10,W10))+0.6*U10</f>
        <v>#REF!</v>
      </c>
    </row>
    <row r="11" spans="1:24" ht="15.75">
      <c r="A11" s="7">
        <v>2</v>
      </c>
      <c r="B11" s="36" t="s">
        <v>47</v>
      </c>
      <c r="C11" s="31"/>
      <c r="D11" s="31" t="s">
        <v>46</v>
      </c>
      <c r="E11" s="18">
        <f>'Categoría C'!B20</f>
        <v>1018.2605273514364</v>
      </c>
      <c r="F11" s="18">
        <v>10</v>
      </c>
      <c r="G11" s="32">
        <f>'Categoría C'!C20</f>
        <v>0</v>
      </c>
      <c r="H11" s="32"/>
      <c r="I11" s="18">
        <f>'Categoría C'!D20</f>
        <v>1072.8943195597426</v>
      </c>
      <c r="J11" s="18">
        <v>8</v>
      </c>
      <c r="K11" s="32"/>
      <c r="L11" s="32"/>
      <c r="M11" s="32"/>
      <c r="N11" s="32"/>
      <c r="O11" s="32"/>
      <c r="P11" s="32"/>
      <c r="Q11" s="29">
        <f aca="true" t="shared" si="1" ref="Q11:Q23">F11+H11+J11</f>
        <v>18</v>
      </c>
      <c r="R11" s="24" t="e">
        <f>'Categoría C'!#REF!</f>
        <v>#REF!</v>
      </c>
      <c r="S11" s="24" t="e">
        <f>(R11*1000)/MAX(R$16:R$20)</f>
        <v>#REF!</v>
      </c>
      <c r="T11" s="24" t="e">
        <f>'Categoría C'!#REF!</f>
        <v>#REF!</v>
      </c>
      <c r="U11" s="24" t="e">
        <f>(T11*1000)/MAX(T$16:T$20)</f>
        <v>#REF!</v>
      </c>
      <c r="V11" s="24" t="e">
        <f>'Categoría C'!#REF!</f>
        <v>#REF!</v>
      </c>
      <c r="W11" s="24" t="e">
        <f>(V11*1000)/MAX(V$16:V$20)</f>
        <v>#REF!</v>
      </c>
      <c r="X11" s="25" t="e">
        <f t="shared" si="0"/>
        <v>#REF!</v>
      </c>
    </row>
    <row r="12" spans="1:24" ht="15.75">
      <c r="A12" s="6">
        <v>3</v>
      </c>
      <c r="B12" s="36" t="s">
        <v>45</v>
      </c>
      <c r="C12" s="31"/>
      <c r="D12" s="31" t="s">
        <v>46</v>
      </c>
      <c r="E12" s="18">
        <f>'Categoría C'!B24</f>
        <v>2000</v>
      </c>
      <c r="F12" s="18">
        <v>25</v>
      </c>
      <c r="G12" s="18">
        <f>'Categoría C'!C24</f>
        <v>2000</v>
      </c>
      <c r="H12" s="18">
        <v>25</v>
      </c>
      <c r="I12" s="18">
        <f>'Categoría C'!D24</f>
        <v>2000</v>
      </c>
      <c r="J12" s="18">
        <v>25</v>
      </c>
      <c r="K12" s="32"/>
      <c r="L12" s="32"/>
      <c r="M12" s="32"/>
      <c r="N12" s="32"/>
      <c r="O12" s="32"/>
      <c r="P12" s="32"/>
      <c r="Q12" s="29">
        <f t="shared" si="1"/>
        <v>75</v>
      </c>
      <c r="R12" s="24" t="e">
        <f>'Categoría C'!#REF!</f>
        <v>#REF!</v>
      </c>
      <c r="S12" s="24" t="e">
        <f>(R12*1000)/MAX(R$16:R$20)</f>
        <v>#REF!</v>
      </c>
      <c r="T12" s="24" t="e">
        <f>'Categoría C'!#REF!</f>
        <v>#REF!</v>
      </c>
      <c r="U12" s="24" t="e">
        <f>(T12*1000)/MAX(T$16:T$20)</f>
        <v>#REF!</v>
      </c>
      <c r="V12" s="24" t="e">
        <f>'Categoría C'!#REF!</f>
        <v>#REF!</v>
      </c>
      <c r="W12" s="24" t="e">
        <f>(V12*1000)/MAX(V$16:V$20)</f>
        <v>#REF!</v>
      </c>
      <c r="X12" s="25" t="e">
        <f t="shared" si="0"/>
        <v>#REF!</v>
      </c>
    </row>
    <row r="13" spans="1:24" ht="15.75">
      <c r="A13" s="6">
        <v>4</v>
      </c>
      <c r="B13" s="36" t="s">
        <v>60</v>
      </c>
      <c r="C13" s="31"/>
      <c r="D13" s="31" t="s">
        <v>42</v>
      </c>
      <c r="E13" s="18">
        <f>'Categoría C'!B28</f>
        <v>983.6385836385837</v>
      </c>
      <c r="F13" s="18">
        <v>9</v>
      </c>
      <c r="G13" s="32">
        <f>'Categoría C'!C28</f>
        <v>0</v>
      </c>
      <c r="H13" s="32"/>
      <c r="I13" s="18">
        <f>'Categoría C'!D28</f>
        <v>991.2321611789945</v>
      </c>
      <c r="J13" s="18">
        <v>5</v>
      </c>
      <c r="K13" s="32"/>
      <c r="L13" s="32"/>
      <c r="M13" s="32"/>
      <c r="N13" s="32"/>
      <c r="O13" s="32"/>
      <c r="P13" s="32"/>
      <c r="Q13" s="29">
        <f t="shared" si="1"/>
        <v>14</v>
      </c>
      <c r="R13" s="24" t="e">
        <f>'Categoría C'!#REF!</f>
        <v>#REF!</v>
      </c>
      <c r="S13" s="24" t="e">
        <f>(R13*1000)/MAX(R$16:R$20)</f>
        <v>#REF!</v>
      </c>
      <c r="T13" s="24" t="e">
        <f>'Categoría C'!#REF!</f>
        <v>#REF!</v>
      </c>
      <c r="U13" s="24" t="e">
        <f>(T13*1000)/MAX(T$16:T$20)</f>
        <v>#REF!</v>
      </c>
      <c r="V13" s="24" t="e">
        <f>'Categoría C'!#REF!</f>
        <v>#REF!</v>
      </c>
      <c r="W13" s="24" t="e">
        <f>(V13*1000)/MAX(V$16:V$20)</f>
        <v>#REF!</v>
      </c>
      <c r="X13" s="25" t="e">
        <f t="shared" si="0"/>
        <v>#REF!</v>
      </c>
    </row>
    <row r="14" spans="1:24" ht="15.75">
      <c r="A14" s="6">
        <v>5</v>
      </c>
      <c r="B14" s="31" t="s">
        <v>86</v>
      </c>
      <c r="C14" s="31"/>
      <c r="D14" s="31" t="s">
        <v>59</v>
      </c>
      <c r="E14" s="18">
        <f>'Categoría C'!B32</f>
        <v>840.5352223534042</v>
      </c>
      <c r="F14" s="18">
        <v>8</v>
      </c>
      <c r="G14" s="32">
        <f>'Categoría C'!C32</f>
        <v>0</v>
      </c>
      <c r="H14" s="32"/>
      <c r="I14" s="32">
        <f>'Categoría C'!D32</f>
        <v>0</v>
      </c>
      <c r="J14" s="32">
        <v>0</v>
      </c>
      <c r="K14" s="32"/>
      <c r="L14" s="32"/>
      <c r="M14" s="32"/>
      <c r="N14" s="32"/>
      <c r="O14" s="32"/>
      <c r="P14" s="32"/>
      <c r="Q14" s="29">
        <f t="shared" si="1"/>
        <v>8</v>
      </c>
      <c r="R14" s="24" t="e">
        <f>'Categoría C'!#REF!</f>
        <v>#REF!</v>
      </c>
      <c r="S14" s="24" t="e">
        <f>(R14*1000)/MAX(R$16:R$20)</f>
        <v>#REF!</v>
      </c>
      <c r="T14" s="24" t="e">
        <f>'Categoría C'!#REF!</f>
        <v>#REF!</v>
      </c>
      <c r="U14" s="24" t="e">
        <f>(T14*1000)/MAX(T$16:T$20)</f>
        <v>#REF!</v>
      </c>
      <c r="V14" s="24" t="e">
        <f>'Categoría C'!#REF!</f>
        <v>#REF!</v>
      </c>
      <c r="W14" s="24" t="e">
        <f>(V14*1000)/MAX(V$16:V$20)</f>
        <v>#REF!</v>
      </c>
      <c r="X14" s="25" t="e">
        <f t="shared" si="0"/>
        <v>#REF!</v>
      </c>
    </row>
    <row r="15" spans="1:24" ht="14.25" customHeight="1">
      <c r="A15" s="6">
        <v>6</v>
      </c>
      <c r="B15" s="36" t="s">
        <v>48</v>
      </c>
      <c r="C15" s="31"/>
      <c r="D15" s="31" t="s">
        <v>46</v>
      </c>
      <c r="E15" s="18">
        <f>'Categoría C'!B36</f>
        <v>145.2991452991453</v>
      </c>
      <c r="F15" s="18">
        <v>5</v>
      </c>
      <c r="G15" s="18">
        <f>'Categoría C'!C36</f>
        <v>0</v>
      </c>
      <c r="H15" s="18">
        <v>8</v>
      </c>
      <c r="I15" s="18">
        <f>'Categoría C'!D36</f>
        <v>125.82781456953643</v>
      </c>
      <c r="J15" s="18">
        <v>3</v>
      </c>
      <c r="K15" s="32"/>
      <c r="L15" s="32"/>
      <c r="M15" s="32"/>
      <c r="N15" s="32"/>
      <c r="O15" s="32"/>
      <c r="P15" s="32"/>
      <c r="Q15" s="29">
        <f t="shared" si="1"/>
        <v>16</v>
      </c>
      <c r="R15" s="24" t="e">
        <f>#REF!</f>
        <v>#REF!</v>
      </c>
      <c r="S15" s="24" t="e">
        <f>(R15*1000)/MAX(R$25:R$29)</f>
        <v>#REF!</v>
      </c>
      <c r="T15" s="24" t="e">
        <f>#REF!</f>
        <v>#REF!</v>
      </c>
      <c r="U15" s="24" t="e">
        <f>(T15*1000)/MAX(T$25:T$29)</f>
        <v>#REF!</v>
      </c>
      <c r="V15" s="24" t="e">
        <f>#REF!</f>
        <v>#REF!</v>
      </c>
      <c r="W15" s="24" t="e">
        <f>(V15*1000)/MAX(V$25:V$29)</f>
        <v>#REF!</v>
      </c>
      <c r="X15" s="25" t="e">
        <f t="shared" si="0"/>
        <v>#REF!</v>
      </c>
    </row>
    <row r="16" spans="1:24" ht="15.75">
      <c r="A16" s="6">
        <v>7</v>
      </c>
      <c r="B16" s="36" t="s">
        <v>38</v>
      </c>
      <c r="C16" s="31"/>
      <c r="D16" s="31" t="s">
        <v>23</v>
      </c>
      <c r="E16" s="18">
        <f>'Categoría C'!B40</f>
        <v>1741.5412869958327</v>
      </c>
      <c r="F16" s="18">
        <v>20</v>
      </c>
      <c r="G16" s="18">
        <f>'Categoría C'!C40</f>
        <v>1772.495951885265</v>
      </c>
      <c r="H16" s="18">
        <v>20</v>
      </c>
      <c r="I16" s="18">
        <f>'Categoría C'!D40</f>
        <v>1623.5892174237479</v>
      </c>
      <c r="J16" s="18">
        <v>20</v>
      </c>
      <c r="K16" s="32"/>
      <c r="L16" s="32"/>
      <c r="M16" s="32"/>
      <c r="N16" s="32"/>
      <c r="O16" s="32"/>
      <c r="P16" s="32"/>
      <c r="Q16" s="29">
        <f t="shared" si="1"/>
        <v>60</v>
      </c>
      <c r="R16" s="24" t="e">
        <f>#REF!</f>
        <v>#REF!</v>
      </c>
      <c r="S16" s="24" t="e">
        <f>(R16*1000)/MAX(R$25:R$29)</f>
        <v>#REF!</v>
      </c>
      <c r="T16" s="24" t="e">
        <f>#REF!</f>
        <v>#REF!</v>
      </c>
      <c r="U16" s="24" t="e">
        <f>(T16*1000)/MAX(T$25:T$29)</f>
        <v>#REF!</v>
      </c>
      <c r="V16" s="24" t="e">
        <f>#REF!</f>
        <v>#REF!</v>
      </c>
      <c r="W16" s="24" t="e">
        <f>(V16*1000)/MAX(V$25:V$29)</f>
        <v>#REF!</v>
      </c>
      <c r="X16" s="25" t="e">
        <f t="shared" si="0"/>
        <v>#REF!</v>
      </c>
    </row>
    <row r="17" spans="1:24" ht="15.75">
      <c r="A17" s="6">
        <v>8</v>
      </c>
      <c r="B17" s="36" t="s">
        <v>39</v>
      </c>
      <c r="C17" s="31"/>
      <c r="D17" s="31" t="s">
        <v>2</v>
      </c>
      <c r="E17" s="18">
        <f>'Categoría C'!B44</f>
        <v>329.37769301405666</v>
      </c>
      <c r="F17" s="18">
        <v>6</v>
      </c>
      <c r="G17" s="32">
        <f>'Categoría C'!C44</f>
        <v>0</v>
      </c>
      <c r="H17" s="32"/>
      <c r="I17" s="18">
        <f>'Categoría C'!D44</f>
        <v>567.9041134222554</v>
      </c>
      <c r="J17" s="18">
        <v>4</v>
      </c>
      <c r="K17" s="32"/>
      <c r="L17" s="32"/>
      <c r="M17" s="32"/>
      <c r="N17" s="32"/>
      <c r="O17" s="32"/>
      <c r="P17" s="32"/>
      <c r="Q17" s="29">
        <f t="shared" si="1"/>
        <v>10</v>
      </c>
      <c r="R17" s="24"/>
      <c r="S17" s="24"/>
      <c r="T17" s="24"/>
      <c r="U17" s="24"/>
      <c r="V17" s="24"/>
      <c r="W17" s="24"/>
      <c r="X17" s="25"/>
    </row>
    <row r="18" spans="1:24" ht="14.25" customHeight="1">
      <c r="A18" s="6">
        <v>9</v>
      </c>
      <c r="B18" s="36" t="s">
        <v>43</v>
      </c>
      <c r="C18" s="31"/>
      <c r="D18" s="31" t="s">
        <v>0</v>
      </c>
      <c r="E18" s="18">
        <f>'Categoría C'!B48</f>
        <v>1567.5213675213672</v>
      </c>
      <c r="F18" s="18">
        <v>16</v>
      </c>
      <c r="G18" s="18">
        <f>'Categoría C'!C48</f>
        <v>1376.76382142031</v>
      </c>
      <c r="H18" s="18">
        <v>13</v>
      </c>
      <c r="I18" s="18">
        <f>'Categoría C'!D48</f>
        <v>1389.702453129372</v>
      </c>
      <c r="J18" s="18">
        <v>13</v>
      </c>
      <c r="K18" s="32"/>
      <c r="L18" s="32"/>
      <c r="M18" s="32"/>
      <c r="N18" s="32"/>
      <c r="O18" s="32"/>
      <c r="P18" s="32"/>
      <c r="Q18" s="29">
        <f t="shared" si="1"/>
        <v>42</v>
      </c>
      <c r="R18" s="24" t="e">
        <f>'Categoría C'!#REF!</f>
        <v>#REF!</v>
      </c>
      <c r="S18" s="24" t="e">
        <f aca="true" t="shared" si="2" ref="S18:S23">(R18*1000)/MAX(R$16:R$20)</f>
        <v>#REF!</v>
      </c>
      <c r="T18" s="24" t="e">
        <f>'Categoría C'!#REF!</f>
        <v>#REF!</v>
      </c>
      <c r="U18" s="24" t="e">
        <f aca="true" t="shared" si="3" ref="U18:U23">(T18*1000)/MAX(T$16:T$20)</f>
        <v>#REF!</v>
      </c>
      <c r="V18" s="24" t="e">
        <f>'Categoría C'!#REF!</f>
        <v>#REF!</v>
      </c>
      <c r="W18" s="24" t="e">
        <f aca="true" t="shared" si="4" ref="W18:W23">(V18*1000)/MAX(V$16:V$20)</f>
        <v>#REF!</v>
      </c>
      <c r="X18" s="25" t="e">
        <f aca="true" t="shared" si="5" ref="X18:X32">0.4*((S18+W18)-MIN(S18,W18))+0.6*U18</f>
        <v>#REF!</v>
      </c>
    </row>
    <row r="19" spans="1:24" ht="14.25" customHeight="1">
      <c r="A19" s="6">
        <v>10</v>
      </c>
      <c r="B19" s="36" t="s">
        <v>24</v>
      </c>
      <c r="C19" s="31"/>
      <c r="D19" s="31" t="s">
        <v>2</v>
      </c>
      <c r="E19" s="18">
        <f>'Categoría C'!B52</f>
        <v>1452.341597796143</v>
      </c>
      <c r="F19" s="18">
        <v>11</v>
      </c>
      <c r="G19" s="18">
        <f>'Categoría C'!C52</f>
        <v>1022.7272727272727</v>
      </c>
      <c r="H19" s="18">
        <v>10</v>
      </c>
      <c r="I19" s="18">
        <f>'Categoría C'!D52</f>
        <v>1072.8476821192053</v>
      </c>
      <c r="J19" s="18">
        <v>7</v>
      </c>
      <c r="K19" s="32"/>
      <c r="L19" s="32"/>
      <c r="M19" s="32"/>
      <c r="N19" s="32"/>
      <c r="O19" s="32"/>
      <c r="P19" s="32"/>
      <c r="Q19" s="29">
        <f t="shared" si="1"/>
        <v>28</v>
      </c>
      <c r="R19" s="24" t="e">
        <f>'Categoría C'!#REF!</f>
        <v>#REF!</v>
      </c>
      <c r="S19" s="24" t="e">
        <f t="shared" si="2"/>
        <v>#REF!</v>
      </c>
      <c r="T19" s="24" t="e">
        <f>'Categoría C'!#REF!</f>
        <v>#REF!</v>
      </c>
      <c r="U19" s="24" t="e">
        <f t="shared" si="3"/>
        <v>#REF!</v>
      </c>
      <c r="V19" s="24" t="e">
        <f>'Categoría C'!#REF!</f>
        <v>#REF!</v>
      </c>
      <c r="W19" s="24" t="e">
        <f t="shared" si="4"/>
        <v>#REF!</v>
      </c>
      <c r="X19" s="25" t="e">
        <f t="shared" si="5"/>
        <v>#REF!</v>
      </c>
    </row>
    <row r="20" spans="1:24" ht="14.25" customHeight="1">
      <c r="A20" s="6">
        <v>11</v>
      </c>
      <c r="B20" s="36" t="s">
        <v>58</v>
      </c>
      <c r="C20" s="8"/>
      <c r="D20" s="31" t="s">
        <v>59</v>
      </c>
      <c r="E20" s="18">
        <f>'Categoría C'!B56</f>
        <v>1529.083038173947</v>
      </c>
      <c r="F20" s="18">
        <v>13</v>
      </c>
      <c r="G20" s="32">
        <f>'Categoría C'!C56</f>
        <v>0</v>
      </c>
      <c r="H20" s="32"/>
      <c r="I20" s="18">
        <f>'Categoría C'!D56</f>
        <v>1567.7642011006435</v>
      </c>
      <c r="J20" s="18">
        <v>16</v>
      </c>
      <c r="K20" s="32"/>
      <c r="L20" s="32"/>
      <c r="M20" s="32"/>
      <c r="N20" s="32"/>
      <c r="O20" s="32"/>
      <c r="P20" s="32"/>
      <c r="Q20" s="29">
        <f t="shared" si="1"/>
        <v>29</v>
      </c>
      <c r="R20" s="24" t="e">
        <f>'Categoría C'!#REF!</f>
        <v>#REF!</v>
      </c>
      <c r="S20" s="24" t="e">
        <f t="shared" si="2"/>
        <v>#REF!</v>
      </c>
      <c r="T20" s="24" t="e">
        <f>'Categoría C'!#REF!</f>
        <v>#REF!</v>
      </c>
      <c r="U20" s="24" t="e">
        <f t="shared" si="3"/>
        <v>#REF!</v>
      </c>
      <c r="V20" s="24" t="e">
        <f>'Categoría C'!#REF!</f>
        <v>#REF!</v>
      </c>
      <c r="W20" s="24" t="e">
        <f t="shared" si="4"/>
        <v>#REF!</v>
      </c>
      <c r="X20" s="25" t="e">
        <f t="shared" si="5"/>
        <v>#REF!</v>
      </c>
    </row>
    <row r="21" spans="1:24" ht="14.25" customHeight="1">
      <c r="A21" s="6">
        <v>22</v>
      </c>
      <c r="B21" s="36" t="s">
        <v>50</v>
      </c>
      <c r="C21" s="8"/>
      <c r="D21" s="31" t="s">
        <v>2</v>
      </c>
      <c r="E21" s="32">
        <v>0</v>
      </c>
      <c r="F21" s="32">
        <v>0</v>
      </c>
      <c r="G21" s="18">
        <f>'Categoría C'!C60</f>
        <v>1399.086282674069</v>
      </c>
      <c r="H21" s="18">
        <v>16</v>
      </c>
      <c r="I21" s="18">
        <f>'Categoría C'!D60</f>
        <v>1172.325342785188</v>
      </c>
      <c r="J21" s="18">
        <v>9</v>
      </c>
      <c r="K21" s="32"/>
      <c r="L21" s="32"/>
      <c r="M21" s="32"/>
      <c r="N21" s="32"/>
      <c r="O21" s="32"/>
      <c r="P21" s="32"/>
      <c r="Q21" s="29">
        <f t="shared" si="1"/>
        <v>25</v>
      </c>
      <c r="R21" s="24" t="e">
        <f>'Categoría C'!#REF!</f>
        <v>#REF!</v>
      </c>
      <c r="S21" s="24" t="e">
        <f t="shared" si="2"/>
        <v>#REF!</v>
      </c>
      <c r="T21" s="24" t="e">
        <f>'Categoría C'!#REF!</f>
        <v>#REF!</v>
      </c>
      <c r="U21" s="24" t="e">
        <f t="shared" si="3"/>
        <v>#REF!</v>
      </c>
      <c r="V21" s="24" t="e">
        <f>'Categoría C'!#REF!</f>
        <v>#REF!</v>
      </c>
      <c r="W21" s="24" t="e">
        <f t="shared" si="4"/>
        <v>#REF!</v>
      </c>
      <c r="X21" s="25" t="e">
        <f t="shared" si="5"/>
        <v>#REF!</v>
      </c>
    </row>
    <row r="22" spans="1:24" ht="14.25" customHeight="1">
      <c r="A22" s="6">
        <v>23</v>
      </c>
      <c r="B22" s="36" t="s">
        <v>37</v>
      </c>
      <c r="C22" s="8"/>
      <c r="D22" s="31" t="s">
        <v>0</v>
      </c>
      <c r="E22" s="32">
        <v>0</v>
      </c>
      <c r="F22" s="32">
        <v>0</v>
      </c>
      <c r="G22" s="18">
        <f>'Categoría C'!C64</f>
        <v>1026.4284061993985</v>
      </c>
      <c r="H22" s="18">
        <v>11</v>
      </c>
      <c r="I22" s="18">
        <f>'Categoría C'!D64</f>
        <v>1355.3306594534092</v>
      </c>
      <c r="J22" s="18">
        <v>11</v>
      </c>
      <c r="K22" s="32"/>
      <c r="L22" s="32"/>
      <c r="M22" s="32"/>
      <c r="N22" s="32"/>
      <c r="O22" s="32"/>
      <c r="P22" s="32"/>
      <c r="Q22" s="29">
        <f t="shared" si="1"/>
        <v>22</v>
      </c>
      <c r="R22" s="24" t="e">
        <f>'Categoría C'!#REF!</f>
        <v>#REF!</v>
      </c>
      <c r="S22" s="24" t="e">
        <f t="shared" si="2"/>
        <v>#REF!</v>
      </c>
      <c r="T22" s="24" t="e">
        <f>'Categoría C'!#REF!</f>
        <v>#REF!</v>
      </c>
      <c r="U22" s="24" t="e">
        <f t="shared" si="3"/>
        <v>#REF!</v>
      </c>
      <c r="V22" s="24" t="e">
        <f>'Categoría C'!#REF!</f>
        <v>#REF!</v>
      </c>
      <c r="W22" s="24" t="e">
        <f t="shared" si="4"/>
        <v>#REF!</v>
      </c>
      <c r="X22" s="25" t="e">
        <f t="shared" si="5"/>
        <v>#REF!</v>
      </c>
    </row>
    <row r="23" spans="1:24" ht="14.25" customHeight="1">
      <c r="A23" s="6">
        <v>24</v>
      </c>
      <c r="B23" s="36" t="s">
        <v>29</v>
      </c>
      <c r="C23" s="8"/>
      <c r="D23" s="31" t="s">
        <v>2</v>
      </c>
      <c r="E23" s="32">
        <v>0</v>
      </c>
      <c r="F23" s="32">
        <v>0</v>
      </c>
      <c r="G23" s="32">
        <v>0</v>
      </c>
      <c r="H23" s="32">
        <v>0</v>
      </c>
      <c r="I23" s="18">
        <f>'Categoría C'!D68</f>
        <v>1027.795914560209</v>
      </c>
      <c r="J23" s="18">
        <v>6</v>
      </c>
      <c r="K23" s="32"/>
      <c r="L23" s="32"/>
      <c r="M23" s="32"/>
      <c r="N23" s="32"/>
      <c r="O23" s="32"/>
      <c r="P23" s="32"/>
      <c r="Q23" s="29">
        <f t="shared" si="1"/>
        <v>6</v>
      </c>
      <c r="R23" s="24" t="e">
        <f>'Categoría C'!#REF!</f>
        <v>#REF!</v>
      </c>
      <c r="S23" s="24" t="e">
        <f t="shared" si="2"/>
        <v>#REF!</v>
      </c>
      <c r="T23" s="24" t="e">
        <f>'Categoría C'!#REF!</f>
        <v>#REF!</v>
      </c>
      <c r="U23" s="24" t="e">
        <f t="shared" si="3"/>
        <v>#REF!</v>
      </c>
      <c r="V23" s="24" t="e">
        <f>'Categoría C'!#REF!</f>
        <v>#REF!</v>
      </c>
      <c r="W23" s="24" t="e">
        <f t="shared" si="4"/>
        <v>#REF!</v>
      </c>
      <c r="X23" s="25" t="e">
        <f>0.4*((S23+W23)-MIN(S23,W23))+0.6*U23</f>
        <v>#REF!</v>
      </c>
    </row>
    <row r="24" spans="1:24" ht="14.25" customHeight="1">
      <c r="A24" s="52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4"/>
      <c r="Q24" s="55"/>
      <c r="R24" s="24"/>
      <c r="S24" s="24"/>
      <c r="T24" s="24"/>
      <c r="U24" s="24"/>
      <c r="V24" s="24"/>
      <c r="W24" s="24"/>
      <c r="X24" s="25">
        <f t="shared" si="5"/>
        <v>0</v>
      </c>
    </row>
    <row r="25" spans="1:24" ht="17.25" customHeight="1">
      <c r="A25" s="6">
        <v>12</v>
      </c>
      <c r="B25" s="36" t="s">
        <v>40</v>
      </c>
      <c r="C25" s="31"/>
      <c r="D25" s="31" t="s">
        <v>42</v>
      </c>
      <c r="E25" s="18">
        <f>'Categoría B'!B16</f>
        <v>1680.1675289480165</v>
      </c>
      <c r="F25" s="18">
        <v>20</v>
      </c>
      <c r="G25" s="32">
        <f>'Categoría B'!C16</f>
        <v>0</v>
      </c>
      <c r="H25" s="32">
        <v>0</v>
      </c>
      <c r="I25" s="18">
        <f>'Categoría B'!D16</f>
        <v>1409.4718474280521</v>
      </c>
      <c r="J25" s="18">
        <v>16</v>
      </c>
      <c r="K25" s="32"/>
      <c r="L25" s="32"/>
      <c r="M25" s="32"/>
      <c r="N25" s="32"/>
      <c r="O25" s="32"/>
      <c r="P25" s="32"/>
      <c r="Q25" s="29">
        <f aca="true" t="shared" si="6" ref="Q25:Q31">F25+H25+J25</f>
        <v>36</v>
      </c>
      <c r="R25" s="24" t="e">
        <f>#REF!</f>
        <v>#REF!</v>
      </c>
      <c r="S25" s="24" t="e">
        <f aca="true" t="shared" si="7" ref="S25:S31">(R25*1000)/MAX(R$25:R$29)</f>
        <v>#REF!</v>
      </c>
      <c r="T25" s="24" t="e">
        <f>#REF!</f>
        <v>#REF!</v>
      </c>
      <c r="U25" s="24" t="e">
        <f aca="true" t="shared" si="8" ref="U25:U31">(T25*1000)/MAX(T$25:T$29)</f>
        <v>#REF!</v>
      </c>
      <c r="V25" s="24" t="e">
        <f>#REF!</f>
        <v>#REF!</v>
      </c>
      <c r="W25" s="24" t="e">
        <f aca="true" t="shared" si="9" ref="W25:W31">(V25*1000)/MAX(V$25:V$29)</f>
        <v>#REF!</v>
      </c>
      <c r="X25" s="25" t="e">
        <f t="shared" si="5"/>
        <v>#REF!</v>
      </c>
    </row>
    <row r="26" spans="1:24" ht="15.75">
      <c r="A26" s="6">
        <v>13</v>
      </c>
      <c r="B26" s="36" t="s">
        <v>44</v>
      </c>
      <c r="C26" s="31"/>
      <c r="D26" s="31" t="s">
        <v>2</v>
      </c>
      <c r="E26" s="18">
        <f>'Categoría B'!B20</f>
        <v>1422.7642276422762</v>
      </c>
      <c r="F26" s="18">
        <v>11</v>
      </c>
      <c r="G26" s="18">
        <f>'Categoría B'!C20</f>
        <v>1162.6344086021506</v>
      </c>
      <c r="H26" s="18">
        <v>11</v>
      </c>
      <c r="I26" s="18">
        <f>'Categoría B'!D20</f>
        <v>1322.173789688169</v>
      </c>
      <c r="J26" s="18">
        <v>13</v>
      </c>
      <c r="K26" s="32"/>
      <c r="L26" s="32"/>
      <c r="M26" s="32"/>
      <c r="N26" s="32"/>
      <c r="O26" s="32"/>
      <c r="P26" s="32"/>
      <c r="Q26" s="29">
        <f t="shared" si="6"/>
        <v>35</v>
      </c>
      <c r="R26" s="24" t="e">
        <f>#REF!</f>
        <v>#REF!</v>
      </c>
      <c r="S26" s="24" t="e">
        <f t="shared" si="7"/>
        <v>#REF!</v>
      </c>
      <c r="T26" s="24" t="e">
        <f>#REF!</f>
        <v>#REF!</v>
      </c>
      <c r="U26" s="24" t="e">
        <f t="shared" si="8"/>
        <v>#REF!</v>
      </c>
      <c r="V26" s="24" t="e">
        <f>#REF!</f>
        <v>#REF!</v>
      </c>
      <c r="W26" s="24" t="e">
        <f t="shared" si="9"/>
        <v>#REF!</v>
      </c>
      <c r="X26" s="25" t="e">
        <f t="shared" si="5"/>
        <v>#REF!</v>
      </c>
    </row>
    <row r="27" spans="1:24" ht="15.75">
      <c r="A27" s="6">
        <v>14</v>
      </c>
      <c r="B27" s="36" t="s">
        <v>26</v>
      </c>
      <c r="C27" s="31"/>
      <c r="D27" s="31" t="s">
        <v>0</v>
      </c>
      <c r="E27" s="18">
        <f>'Categoría B'!B24</f>
        <v>2000</v>
      </c>
      <c r="F27" s="18">
        <v>25</v>
      </c>
      <c r="G27" s="18">
        <f>'Categoría B'!C24</f>
        <v>1548.7940630797775</v>
      </c>
      <c r="H27" s="18">
        <v>20</v>
      </c>
      <c r="I27" s="18">
        <f>'Categoría B'!D24</f>
        <v>1788.1535168037967</v>
      </c>
      <c r="J27" s="18">
        <v>20</v>
      </c>
      <c r="K27" s="32"/>
      <c r="L27" s="32"/>
      <c r="M27" s="32"/>
      <c r="N27" s="32"/>
      <c r="O27" s="32"/>
      <c r="P27" s="32"/>
      <c r="Q27" s="29">
        <f t="shared" si="6"/>
        <v>65</v>
      </c>
      <c r="R27" s="24" t="e">
        <f>#REF!</f>
        <v>#REF!</v>
      </c>
      <c r="S27" s="24" t="e">
        <f t="shared" si="7"/>
        <v>#REF!</v>
      </c>
      <c r="T27" s="24" t="e">
        <f>#REF!</f>
        <v>#REF!</v>
      </c>
      <c r="U27" s="24" t="e">
        <f t="shared" si="8"/>
        <v>#REF!</v>
      </c>
      <c r="V27" s="24" t="e">
        <f>#REF!</f>
        <v>#REF!</v>
      </c>
      <c r="W27" s="24" t="e">
        <f t="shared" si="9"/>
        <v>#REF!</v>
      </c>
      <c r="X27" s="25" t="e">
        <f t="shared" si="5"/>
        <v>#REF!</v>
      </c>
    </row>
    <row r="28" spans="1:24" ht="17.25" customHeight="1">
      <c r="A28" s="6">
        <v>15</v>
      </c>
      <c r="B28" s="36" t="s">
        <v>25</v>
      </c>
      <c r="C28" s="31"/>
      <c r="D28" s="31" t="s">
        <v>0</v>
      </c>
      <c r="E28" s="18">
        <f>'Categoría B'!B28</f>
        <v>1655.4349464797224</v>
      </c>
      <c r="F28" s="18">
        <v>16</v>
      </c>
      <c r="G28" s="18">
        <f>'Categoría B'!C28</f>
        <v>1245.3927025355597</v>
      </c>
      <c r="H28" s="18">
        <v>16</v>
      </c>
      <c r="I28" s="32">
        <f>'Categoría B'!D28</f>
        <v>0</v>
      </c>
      <c r="J28" s="32">
        <v>0</v>
      </c>
      <c r="K28" s="32"/>
      <c r="L28" s="32"/>
      <c r="M28" s="32"/>
      <c r="N28" s="32"/>
      <c r="O28" s="32"/>
      <c r="P28" s="32"/>
      <c r="Q28" s="29">
        <f t="shared" si="6"/>
        <v>32</v>
      </c>
      <c r="R28" s="24" t="e">
        <f>#REF!</f>
        <v>#REF!</v>
      </c>
      <c r="S28" s="24" t="e">
        <f t="shared" si="7"/>
        <v>#REF!</v>
      </c>
      <c r="T28" s="24" t="e">
        <f>#REF!</f>
        <v>#REF!</v>
      </c>
      <c r="U28" s="24" t="e">
        <f t="shared" si="8"/>
        <v>#REF!</v>
      </c>
      <c r="V28" s="24" t="e">
        <f>#REF!</f>
        <v>#REF!</v>
      </c>
      <c r="W28" s="24" t="e">
        <f t="shared" si="9"/>
        <v>#REF!</v>
      </c>
      <c r="X28" s="25" t="e">
        <f t="shared" si="5"/>
        <v>#REF!</v>
      </c>
    </row>
    <row r="29" spans="1:24" ht="15.75">
      <c r="A29" s="6">
        <v>16</v>
      </c>
      <c r="B29" s="36" t="s">
        <v>49</v>
      </c>
      <c r="C29" s="31"/>
      <c r="D29" s="31" t="s">
        <v>23</v>
      </c>
      <c r="E29" s="18">
        <f>'Categoría B'!B32</f>
        <v>1644.4293683099654</v>
      </c>
      <c r="F29" s="18">
        <v>13</v>
      </c>
      <c r="G29" s="18">
        <f>'Categoría B'!C32</f>
        <v>1209.5622119815666</v>
      </c>
      <c r="H29" s="18">
        <v>13</v>
      </c>
      <c r="I29" s="32">
        <f>'Categoría B'!D32</f>
        <v>0</v>
      </c>
      <c r="J29" s="32">
        <v>0</v>
      </c>
      <c r="K29" s="32"/>
      <c r="L29" s="32"/>
      <c r="M29" s="32"/>
      <c r="N29" s="32"/>
      <c r="O29" s="32"/>
      <c r="P29" s="32"/>
      <c r="Q29" s="29">
        <f t="shared" si="6"/>
        <v>26</v>
      </c>
      <c r="R29" s="24" t="e">
        <f>#REF!</f>
        <v>#REF!</v>
      </c>
      <c r="S29" s="24" t="e">
        <f t="shared" si="7"/>
        <v>#REF!</v>
      </c>
      <c r="T29" s="24" t="e">
        <f>#REF!</f>
        <v>#REF!</v>
      </c>
      <c r="U29" s="24" t="e">
        <f t="shared" si="8"/>
        <v>#REF!</v>
      </c>
      <c r="V29" s="24" t="e">
        <f>#REF!</f>
        <v>#REF!</v>
      </c>
      <c r="W29" s="24" t="e">
        <f t="shared" si="9"/>
        <v>#REF!</v>
      </c>
      <c r="X29" s="25" t="e">
        <f t="shared" si="5"/>
        <v>#REF!</v>
      </c>
    </row>
    <row r="30" spans="1:24" ht="15.75">
      <c r="A30" s="6">
        <v>20</v>
      </c>
      <c r="B30" s="36" t="s">
        <v>57</v>
      </c>
      <c r="C30" s="31"/>
      <c r="D30" s="31" t="s">
        <v>52</v>
      </c>
      <c r="E30" s="32">
        <v>0</v>
      </c>
      <c r="F30" s="32">
        <v>0</v>
      </c>
      <c r="G30" s="18">
        <f>'Categoría B'!C36</f>
        <v>2000</v>
      </c>
      <c r="H30" s="18">
        <v>25</v>
      </c>
      <c r="I30" s="18">
        <f>'Categoría B'!D36</f>
        <v>2000</v>
      </c>
      <c r="J30" s="18">
        <v>25</v>
      </c>
      <c r="K30" s="32"/>
      <c r="L30" s="32"/>
      <c r="M30" s="32"/>
      <c r="N30" s="32"/>
      <c r="O30" s="32"/>
      <c r="P30" s="32"/>
      <c r="Q30" s="29">
        <f t="shared" si="6"/>
        <v>50</v>
      </c>
      <c r="R30" s="24" t="e">
        <f>#REF!</f>
        <v>#REF!</v>
      </c>
      <c r="S30" s="24" t="e">
        <f t="shared" si="7"/>
        <v>#REF!</v>
      </c>
      <c r="T30" s="24" t="e">
        <f>#REF!</f>
        <v>#REF!</v>
      </c>
      <c r="U30" s="24" t="e">
        <f t="shared" si="8"/>
        <v>#REF!</v>
      </c>
      <c r="V30" s="24" t="e">
        <f>#REF!</f>
        <v>#REF!</v>
      </c>
      <c r="W30" s="24" t="e">
        <f t="shared" si="9"/>
        <v>#REF!</v>
      </c>
      <c r="X30" s="25" t="e">
        <f t="shared" si="5"/>
        <v>#REF!</v>
      </c>
    </row>
    <row r="31" spans="1:24" ht="15.75">
      <c r="A31" s="6">
        <v>21</v>
      </c>
      <c r="B31" s="36" t="s">
        <v>41</v>
      </c>
      <c r="C31" s="31"/>
      <c r="D31" s="31" t="s">
        <v>0</v>
      </c>
      <c r="E31" s="32">
        <v>0</v>
      </c>
      <c r="F31" s="32">
        <v>0</v>
      </c>
      <c r="G31" s="18">
        <f>'Categoría B'!C40</f>
        <v>862.7715602369981</v>
      </c>
      <c r="H31" s="18">
        <v>10</v>
      </c>
      <c r="I31" s="32">
        <f>'Categoría B'!D40</f>
        <v>0</v>
      </c>
      <c r="J31" s="32">
        <v>0</v>
      </c>
      <c r="K31" s="32"/>
      <c r="L31" s="32"/>
      <c r="M31" s="32"/>
      <c r="N31" s="32"/>
      <c r="O31" s="32"/>
      <c r="P31" s="32"/>
      <c r="Q31" s="29">
        <f t="shared" si="6"/>
        <v>10</v>
      </c>
      <c r="R31" s="24" t="e">
        <f>#REF!</f>
        <v>#REF!</v>
      </c>
      <c r="S31" s="24" t="e">
        <f t="shared" si="7"/>
        <v>#REF!</v>
      </c>
      <c r="T31" s="24" t="e">
        <f>#REF!</f>
        <v>#REF!</v>
      </c>
      <c r="U31" s="24" t="e">
        <f t="shared" si="8"/>
        <v>#REF!</v>
      </c>
      <c r="V31" s="24" t="e">
        <f>#REF!</f>
        <v>#REF!</v>
      </c>
      <c r="W31" s="24" t="e">
        <f t="shared" si="9"/>
        <v>#REF!</v>
      </c>
      <c r="X31" s="25" t="e">
        <f t="shared" si="5"/>
        <v>#REF!</v>
      </c>
    </row>
    <row r="32" spans="1:24" ht="15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4"/>
      <c r="Q32" s="55"/>
      <c r="R32" s="24"/>
      <c r="S32" s="24"/>
      <c r="T32" s="24"/>
      <c r="U32" s="24"/>
      <c r="V32" s="24"/>
      <c r="W32" s="24"/>
      <c r="X32" s="25">
        <f t="shared" si="5"/>
        <v>0</v>
      </c>
    </row>
    <row r="33" spans="1:17" ht="15.75">
      <c r="A33" s="6">
        <v>17</v>
      </c>
      <c r="B33" s="36" t="s">
        <v>27</v>
      </c>
      <c r="C33" s="31"/>
      <c r="D33" s="5" t="s">
        <v>7</v>
      </c>
      <c r="E33" s="18">
        <f>'Categoría A'!B16</f>
        <v>1590.828450884804</v>
      </c>
      <c r="F33" s="18">
        <v>20</v>
      </c>
      <c r="G33" s="32">
        <v>0</v>
      </c>
      <c r="H33" s="32">
        <v>0</v>
      </c>
      <c r="I33" s="18">
        <f>'Categoría A'!D16</f>
        <v>1579.2902066486972</v>
      </c>
      <c r="J33" s="18">
        <v>16</v>
      </c>
      <c r="K33" s="32"/>
      <c r="L33" s="32"/>
      <c r="M33" s="32"/>
      <c r="N33" s="32"/>
      <c r="O33" s="32"/>
      <c r="P33" s="32"/>
      <c r="Q33" s="29">
        <f>F33+H33+J33</f>
        <v>36</v>
      </c>
    </row>
    <row r="34" spans="1:24" ht="15.75">
      <c r="A34" s="6">
        <v>18</v>
      </c>
      <c r="B34" s="36" t="s">
        <v>87</v>
      </c>
      <c r="C34" s="31"/>
      <c r="D34" s="31" t="s">
        <v>88</v>
      </c>
      <c r="E34" s="18">
        <f>'Categoría A'!B20</f>
        <v>2000</v>
      </c>
      <c r="F34" s="18">
        <v>25</v>
      </c>
      <c r="G34" s="32">
        <v>0</v>
      </c>
      <c r="H34" s="32">
        <v>0</v>
      </c>
      <c r="I34" s="18">
        <f>'Categoría A'!D20</f>
        <v>1733.0923793187944</v>
      </c>
      <c r="J34" s="18">
        <v>20</v>
      </c>
      <c r="K34" s="32"/>
      <c r="L34" s="32"/>
      <c r="M34" s="32"/>
      <c r="N34" s="32"/>
      <c r="O34" s="32"/>
      <c r="P34" s="32"/>
      <c r="Q34" s="29">
        <f>F34+H34+J34</f>
        <v>45</v>
      </c>
      <c r="R34" s="24" t="e">
        <f>#REF!</f>
        <v>#REF!</v>
      </c>
      <c r="S34" s="24" t="e">
        <f>(R34*1000)/MAX(R$33:R$39)</f>
        <v>#REF!</v>
      </c>
      <c r="T34" s="24" t="e">
        <f>#REF!</f>
        <v>#REF!</v>
      </c>
      <c r="U34" s="24" t="e">
        <f>(T34*1000)/MAX(T$33:T$39)</f>
        <v>#REF!</v>
      </c>
      <c r="V34" s="24" t="e">
        <f>#REF!</f>
        <v>#REF!</v>
      </c>
      <c r="W34" s="24" t="e">
        <f>(V34*1000)/MAX(V$33:V$39)</f>
        <v>#REF!</v>
      </c>
      <c r="X34" s="25" t="e">
        <f>0.4*((S34+W34)-MIN(S34,W34))+0.6*U34</f>
        <v>#REF!</v>
      </c>
    </row>
    <row r="35" spans="1:24" ht="16.5" thickBot="1">
      <c r="A35" s="44">
        <v>19</v>
      </c>
      <c r="B35" s="45" t="s">
        <v>51</v>
      </c>
      <c r="C35" s="46"/>
      <c r="D35" s="46" t="s">
        <v>52</v>
      </c>
      <c r="E35" s="47">
        <v>0</v>
      </c>
      <c r="F35" s="47">
        <v>0</v>
      </c>
      <c r="G35" s="49">
        <f>'Categoría A'!C24</f>
        <v>2000</v>
      </c>
      <c r="H35" s="49">
        <v>25</v>
      </c>
      <c r="I35" s="49">
        <f>'Categoría A'!D24</f>
        <v>2000</v>
      </c>
      <c r="J35" s="49">
        <v>25</v>
      </c>
      <c r="K35" s="47"/>
      <c r="L35" s="47"/>
      <c r="M35" s="47"/>
      <c r="N35" s="47"/>
      <c r="O35" s="47"/>
      <c r="P35" s="47"/>
      <c r="Q35" s="35">
        <f>F35+H35+J35</f>
        <v>50</v>
      </c>
      <c r="R35" s="24" t="e">
        <f>#REF!</f>
        <v>#REF!</v>
      </c>
      <c r="S35" s="24" t="e">
        <f>(R35*1000)/MAX(R$33:R$39)</f>
        <v>#REF!</v>
      </c>
      <c r="T35" s="24" t="e">
        <f>#REF!</f>
        <v>#REF!</v>
      </c>
      <c r="U35" s="24" t="e">
        <f>(T35*1000)/MAX(T$33:T$39)</f>
        <v>#REF!</v>
      </c>
      <c r="V35" s="24" t="e">
        <f>#REF!</f>
        <v>#REF!</v>
      </c>
      <c r="W35" s="24" t="e">
        <f>(V35*1000)/MAX(V$33:V$39)</f>
        <v>#REF!</v>
      </c>
      <c r="X35" s="25" t="e">
        <f>0.4*((S35+W35)-MIN(S35,W35))+0.6*U35</f>
        <v>#REF!</v>
      </c>
    </row>
    <row r="36" ht="15.75" thickTop="1"/>
  </sheetData>
  <sheetProtection/>
  <mergeCells count="32">
    <mergeCell ref="K8:L8"/>
    <mergeCell ref="M8:N8"/>
    <mergeCell ref="O8:P8"/>
    <mergeCell ref="K4:L4"/>
    <mergeCell ref="A2:Q3"/>
    <mergeCell ref="A4:A6"/>
    <mergeCell ref="B4:B6"/>
    <mergeCell ref="C4:C6"/>
    <mergeCell ref="D4:D6"/>
    <mergeCell ref="E4:F4"/>
    <mergeCell ref="G4:H4"/>
    <mergeCell ref="I4:J4"/>
    <mergeCell ref="E5:F5"/>
    <mergeCell ref="R5:S5"/>
    <mergeCell ref="T5:U5"/>
    <mergeCell ref="V5:W5"/>
    <mergeCell ref="M4:N4"/>
    <mergeCell ref="Q4:Q6"/>
    <mergeCell ref="R4:W4"/>
    <mergeCell ref="M5:N5"/>
    <mergeCell ref="O4:P4"/>
    <mergeCell ref="O5:P5"/>
    <mergeCell ref="A7:Q7"/>
    <mergeCell ref="A9:Q9"/>
    <mergeCell ref="A24:Q24"/>
    <mergeCell ref="A32:Q32"/>
    <mergeCell ref="K5:L5"/>
    <mergeCell ref="G5:H5"/>
    <mergeCell ref="I5:J5"/>
    <mergeCell ref="E8:F8"/>
    <mergeCell ref="G8:H8"/>
    <mergeCell ref="I8:J8"/>
  </mergeCells>
  <printOptions/>
  <pageMargins left="0.75" right="0.75" top="0.33" bottom="0.3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="97" zoomScaleNormal="97" zoomScalePageLayoutView="0"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9" sqref="A69"/>
    </sheetView>
  </sheetViews>
  <sheetFormatPr defaultColWidth="11.421875" defaultRowHeight="12.75" outlineLevelCol="1"/>
  <cols>
    <col min="1" max="1" width="6.00390625" style="0" customWidth="1"/>
    <col min="2" max="2" width="6.28125" style="0" customWidth="1"/>
    <col min="3" max="3" width="7.00390625" style="0" customWidth="1"/>
    <col min="4" max="4" width="6.57421875" style="0" customWidth="1"/>
    <col min="5" max="6" width="2.7109375" style="0" bestFit="1" customWidth="1"/>
    <col min="7" max="7" width="3.140625" style="0" hidden="1" customWidth="1" outlineLevel="1"/>
    <col min="8" max="8" width="3.28125" style="0" hidden="1" customWidth="1" outlineLevel="1"/>
    <col min="9" max="13" width="2.7109375" style="0" hidden="1" customWidth="1" outlineLevel="1"/>
    <col min="14" max="14" width="3.57421875" style="0" hidden="1" customWidth="1" outlineLevel="1"/>
    <col min="15" max="15" width="7.140625" style="0" hidden="1" customWidth="1" outlineLevel="1"/>
    <col min="16" max="16" width="6.57421875" style="0" hidden="1" customWidth="1" outlineLevel="1"/>
    <col min="17" max="17" width="3.7109375" style="0" customWidth="1" collapsed="1"/>
    <col min="18" max="18" width="3.140625" style="0" hidden="1" customWidth="1" outlineLevel="1"/>
    <col min="19" max="19" width="3.28125" style="0" hidden="1" customWidth="1" outlineLevel="1"/>
    <col min="20" max="24" width="2.7109375" style="0" hidden="1" customWidth="1" outlineLevel="1"/>
    <col min="25" max="25" width="3.57421875" style="0" hidden="1" customWidth="1" outlineLevel="1"/>
    <col min="26" max="26" width="7.140625" style="0" hidden="1" customWidth="1" outlineLevel="1"/>
    <col min="27" max="27" width="6.57421875" style="0" hidden="1" customWidth="1" outlineLevel="1"/>
    <col min="28" max="28" width="3.57421875" style="0" customWidth="1" collapsed="1"/>
    <col min="29" max="29" width="3.140625" style="0" customWidth="1" outlineLevel="1"/>
    <col min="30" max="30" width="3.28125" style="0" bestFit="1" customWidth="1" outlineLevel="1"/>
    <col min="31" max="35" width="2.7109375" style="0" customWidth="1" outlineLevel="1"/>
    <col min="36" max="36" width="3.57421875" style="0" customWidth="1" outlineLevel="1"/>
    <col min="37" max="37" width="7.140625" style="0" customWidth="1" outlineLevel="1"/>
    <col min="38" max="38" width="6.57421875" style="0" customWidth="1" outlineLevel="1"/>
    <col min="39" max="39" width="3.57421875" style="0" customWidth="1"/>
  </cols>
  <sheetData>
    <row r="1" spans="7:38" ht="12.75" customHeight="1">
      <c r="G1" s="105" t="s">
        <v>22</v>
      </c>
      <c r="H1" s="106"/>
      <c r="I1" s="106"/>
      <c r="J1" s="106"/>
      <c r="K1" s="106"/>
      <c r="L1" s="106"/>
      <c r="M1" s="106"/>
      <c r="N1" s="106"/>
      <c r="O1" s="106"/>
      <c r="P1" s="107"/>
      <c r="R1" s="105" t="s">
        <v>28</v>
      </c>
      <c r="S1" s="106"/>
      <c r="T1" s="106"/>
      <c r="U1" s="106"/>
      <c r="V1" s="106"/>
      <c r="W1" s="106"/>
      <c r="X1" s="106"/>
      <c r="Y1" s="106"/>
      <c r="Z1" s="106"/>
      <c r="AA1" s="107"/>
      <c r="AC1" s="105" t="s">
        <v>96</v>
      </c>
      <c r="AD1" s="106"/>
      <c r="AE1" s="106"/>
      <c r="AF1" s="106"/>
      <c r="AG1" s="106"/>
      <c r="AH1" s="106"/>
      <c r="AI1" s="106"/>
      <c r="AJ1" s="106"/>
      <c r="AK1" s="106"/>
      <c r="AL1" s="107"/>
    </row>
    <row r="2" spans="7:38" ht="12.75">
      <c r="G2" s="108"/>
      <c r="H2" s="106"/>
      <c r="I2" s="106"/>
      <c r="J2" s="106"/>
      <c r="K2" s="106"/>
      <c r="L2" s="106"/>
      <c r="M2" s="106"/>
      <c r="N2" s="106"/>
      <c r="O2" s="106"/>
      <c r="P2" s="107"/>
      <c r="R2" s="108"/>
      <c r="S2" s="106"/>
      <c r="T2" s="106"/>
      <c r="U2" s="106"/>
      <c r="V2" s="106"/>
      <c r="W2" s="106"/>
      <c r="X2" s="106"/>
      <c r="Y2" s="106"/>
      <c r="Z2" s="106"/>
      <c r="AA2" s="107"/>
      <c r="AC2" s="108"/>
      <c r="AD2" s="106"/>
      <c r="AE2" s="106"/>
      <c r="AF2" s="106"/>
      <c r="AG2" s="106"/>
      <c r="AH2" s="106"/>
      <c r="AI2" s="106"/>
      <c r="AJ2" s="106"/>
      <c r="AK2" s="106"/>
      <c r="AL2" s="107"/>
    </row>
    <row r="3" spans="7:38" ht="12.75">
      <c r="G3" s="108"/>
      <c r="H3" s="106"/>
      <c r="I3" s="106"/>
      <c r="J3" s="106"/>
      <c r="K3" s="106"/>
      <c r="L3" s="106"/>
      <c r="M3" s="106"/>
      <c r="N3" s="106"/>
      <c r="O3" s="106"/>
      <c r="P3" s="107"/>
      <c r="R3" s="108"/>
      <c r="S3" s="106"/>
      <c r="T3" s="106"/>
      <c r="U3" s="106"/>
      <c r="V3" s="106"/>
      <c r="W3" s="106"/>
      <c r="X3" s="106"/>
      <c r="Y3" s="106"/>
      <c r="Z3" s="106"/>
      <c r="AA3" s="107"/>
      <c r="AC3" s="108"/>
      <c r="AD3" s="106"/>
      <c r="AE3" s="106"/>
      <c r="AF3" s="106"/>
      <c r="AG3" s="106"/>
      <c r="AH3" s="106"/>
      <c r="AI3" s="106"/>
      <c r="AJ3" s="106"/>
      <c r="AK3" s="106"/>
      <c r="AL3" s="107"/>
    </row>
    <row r="4" spans="1:38" ht="40.5" customHeight="1">
      <c r="A4" s="117" t="s">
        <v>21</v>
      </c>
      <c r="B4" s="123" t="s">
        <v>11</v>
      </c>
      <c r="C4" s="123"/>
      <c r="D4" s="123"/>
      <c r="E4" s="123"/>
      <c r="F4" s="123"/>
      <c r="G4" s="83" t="s">
        <v>62</v>
      </c>
      <c r="H4" s="83" t="s">
        <v>63</v>
      </c>
      <c r="I4" s="83" t="s">
        <v>64</v>
      </c>
      <c r="J4" s="83" t="s">
        <v>65</v>
      </c>
      <c r="K4" s="83" t="s">
        <v>66</v>
      </c>
      <c r="L4" s="83" t="s">
        <v>67</v>
      </c>
      <c r="M4" s="83" t="s">
        <v>68</v>
      </c>
      <c r="N4" s="83" t="s">
        <v>69</v>
      </c>
      <c r="O4" s="85">
        <f>SUM(G10:N10)</f>
        <v>21</v>
      </c>
      <c r="P4" s="86"/>
      <c r="R4" s="83" t="s">
        <v>62</v>
      </c>
      <c r="S4" s="83" t="s">
        <v>63</v>
      </c>
      <c r="T4" s="83" t="s">
        <v>64</v>
      </c>
      <c r="U4" s="83" t="s">
        <v>65</v>
      </c>
      <c r="V4" s="83" t="s">
        <v>66</v>
      </c>
      <c r="W4" s="83" t="s">
        <v>67</v>
      </c>
      <c r="X4" s="83" t="s">
        <v>68</v>
      </c>
      <c r="Y4" s="83" t="s">
        <v>69</v>
      </c>
      <c r="Z4" s="85">
        <f>SUM(R10:Y10)</f>
        <v>21</v>
      </c>
      <c r="AA4" s="86"/>
      <c r="AC4" s="83" t="s">
        <v>62</v>
      </c>
      <c r="AD4" s="83" t="s">
        <v>63</v>
      </c>
      <c r="AE4" s="83" t="s">
        <v>64</v>
      </c>
      <c r="AF4" s="83" t="s">
        <v>65</v>
      </c>
      <c r="AG4" s="83" t="s">
        <v>66</v>
      </c>
      <c r="AH4" s="83" t="s">
        <v>67</v>
      </c>
      <c r="AI4" s="83" t="s">
        <v>68</v>
      </c>
      <c r="AJ4" s="83" t="s">
        <v>69</v>
      </c>
      <c r="AK4" s="85">
        <f>SUM(AC10:AJ10)</f>
        <v>21</v>
      </c>
      <c r="AL4" s="86"/>
    </row>
    <row r="5" spans="1:38" ht="12.75">
      <c r="A5" s="118"/>
      <c r="B5" s="123"/>
      <c r="C5" s="123"/>
      <c r="D5" s="123"/>
      <c r="E5" s="123"/>
      <c r="F5" s="123"/>
      <c r="G5" s="84"/>
      <c r="H5" s="84"/>
      <c r="I5" s="84"/>
      <c r="J5" s="84"/>
      <c r="K5" s="84"/>
      <c r="L5" s="84"/>
      <c r="M5" s="84"/>
      <c r="N5" s="84"/>
      <c r="O5" s="86"/>
      <c r="P5" s="86"/>
      <c r="R5" s="84"/>
      <c r="S5" s="84"/>
      <c r="T5" s="84"/>
      <c r="U5" s="84"/>
      <c r="V5" s="84"/>
      <c r="W5" s="84"/>
      <c r="X5" s="84"/>
      <c r="Y5" s="84"/>
      <c r="Z5" s="86"/>
      <c r="AA5" s="86"/>
      <c r="AC5" s="84"/>
      <c r="AD5" s="84"/>
      <c r="AE5" s="84"/>
      <c r="AF5" s="84"/>
      <c r="AG5" s="84"/>
      <c r="AH5" s="84"/>
      <c r="AI5" s="84"/>
      <c r="AJ5" s="84"/>
      <c r="AK5" s="86"/>
      <c r="AL5" s="86"/>
    </row>
    <row r="6" spans="1:38" ht="12.75">
      <c r="A6" s="118"/>
      <c r="B6" s="123"/>
      <c r="C6" s="123"/>
      <c r="D6" s="123"/>
      <c r="E6" s="123"/>
      <c r="F6" s="123"/>
      <c r="G6" s="84"/>
      <c r="H6" s="84"/>
      <c r="I6" s="84"/>
      <c r="J6" s="84"/>
      <c r="K6" s="84"/>
      <c r="L6" s="84"/>
      <c r="M6" s="84"/>
      <c r="N6" s="84"/>
      <c r="O6" s="86"/>
      <c r="P6" s="86"/>
      <c r="R6" s="84"/>
      <c r="S6" s="84"/>
      <c r="T6" s="84"/>
      <c r="U6" s="84"/>
      <c r="V6" s="84"/>
      <c r="W6" s="84"/>
      <c r="X6" s="84"/>
      <c r="Y6" s="84"/>
      <c r="Z6" s="86"/>
      <c r="AA6" s="86"/>
      <c r="AC6" s="84"/>
      <c r="AD6" s="84"/>
      <c r="AE6" s="84"/>
      <c r="AF6" s="84"/>
      <c r="AG6" s="84"/>
      <c r="AH6" s="84"/>
      <c r="AI6" s="84"/>
      <c r="AJ6" s="84"/>
      <c r="AK6" s="86"/>
      <c r="AL6" s="86"/>
    </row>
    <row r="7" spans="1:38" ht="12.75">
      <c r="A7" s="118"/>
      <c r="B7" s="123"/>
      <c r="C7" s="123"/>
      <c r="D7" s="123"/>
      <c r="E7" s="123"/>
      <c r="F7" s="123"/>
      <c r="G7" s="84"/>
      <c r="H7" s="84"/>
      <c r="I7" s="84"/>
      <c r="J7" s="84"/>
      <c r="K7" s="84"/>
      <c r="L7" s="84"/>
      <c r="M7" s="84"/>
      <c r="N7" s="84"/>
      <c r="O7" s="86"/>
      <c r="P7" s="86"/>
      <c r="R7" s="84"/>
      <c r="S7" s="84"/>
      <c r="T7" s="84"/>
      <c r="U7" s="84"/>
      <c r="V7" s="84"/>
      <c r="W7" s="84"/>
      <c r="X7" s="84"/>
      <c r="Y7" s="84"/>
      <c r="Z7" s="86"/>
      <c r="AA7" s="86"/>
      <c r="AC7" s="84"/>
      <c r="AD7" s="84"/>
      <c r="AE7" s="84"/>
      <c r="AF7" s="84"/>
      <c r="AG7" s="84"/>
      <c r="AH7" s="84"/>
      <c r="AI7" s="84"/>
      <c r="AJ7" s="84"/>
      <c r="AK7" s="86"/>
      <c r="AL7" s="86"/>
    </row>
    <row r="8" spans="1:38" ht="12.75">
      <c r="A8" s="118"/>
      <c r="B8" s="123"/>
      <c r="C8" s="123"/>
      <c r="D8" s="123"/>
      <c r="E8" s="123"/>
      <c r="F8" s="123"/>
      <c r="G8" s="84"/>
      <c r="H8" s="84"/>
      <c r="I8" s="84"/>
      <c r="J8" s="84"/>
      <c r="K8" s="84"/>
      <c r="L8" s="84"/>
      <c r="M8" s="84"/>
      <c r="N8" s="84"/>
      <c r="O8" s="86"/>
      <c r="P8" s="86"/>
      <c r="R8" s="84"/>
      <c r="S8" s="84"/>
      <c r="T8" s="84"/>
      <c r="U8" s="84"/>
      <c r="V8" s="84"/>
      <c r="W8" s="84"/>
      <c r="X8" s="84"/>
      <c r="Y8" s="84"/>
      <c r="Z8" s="86"/>
      <c r="AA8" s="86"/>
      <c r="AC8" s="84"/>
      <c r="AD8" s="84"/>
      <c r="AE8" s="84"/>
      <c r="AF8" s="84"/>
      <c r="AG8" s="84"/>
      <c r="AH8" s="84"/>
      <c r="AI8" s="84"/>
      <c r="AJ8" s="84"/>
      <c r="AK8" s="86"/>
      <c r="AL8" s="86"/>
    </row>
    <row r="9" spans="1:38" ht="12.75">
      <c r="A9" s="118"/>
      <c r="B9" s="123"/>
      <c r="C9" s="123"/>
      <c r="D9" s="123"/>
      <c r="E9" s="123"/>
      <c r="F9" s="123"/>
      <c r="G9" s="84"/>
      <c r="H9" s="84"/>
      <c r="I9" s="84"/>
      <c r="J9" s="84"/>
      <c r="K9" s="84"/>
      <c r="L9" s="84"/>
      <c r="M9" s="84"/>
      <c r="N9" s="84"/>
      <c r="O9" s="86"/>
      <c r="P9" s="86"/>
      <c r="R9" s="84"/>
      <c r="S9" s="84"/>
      <c r="T9" s="84"/>
      <c r="U9" s="84"/>
      <c r="V9" s="84"/>
      <c r="W9" s="84"/>
      <c r="X9" s="84"/>
      <c r="Y9" s="84"/>
      <c r="Z9" s="86"/>
      <c r="AA9" s="86"/>
      <c r="AC9" s="84"/>
      <c r="AD9" s="84"/>
      <c r="AE9" s="84"/>
      <c r="AF9" s="84"/>
      <c r="AG9" s="84"/>
      <c r="AH9" s="84"/>
      <c r="AI9" s="84"/>
      <c r="AJ9" s="84"/>
      <c r="AK9" s="86"/>
      <c r="AL9" s="86"/>
    </row>
    <row r="10" spans="1:38" ht="12.75">
      <c r="A10" s="118"/>
      <c r="B10" s="122" t="s">
        <v>12</v>
      </c>
      <c r="C10" s="122"/>
      <c r="D10" s="122"/>
      <c r="E10" s="122"/>
      <c r="F10" s="122"/>
      <c r="G10">
        <v>1</v>
      </c>
      <c r="H10">
        <v>2</v>
      </c>
      <c r="I10">
        <v>3</v>
      </c>
      <c r="J10">
        <v>3</v>
      </c>
      <c r="K10">
        <v>3</v>
      </c>
      <c r="L10">
        <v>4</v>
      </c>
      <c r="M10">
        <v>4</v>
      </c>
      <c r="N10">
        <v>1</v>
      </c>
      <c r="O10" s="86"/>
      <c r="P10" s="86"/>
      <c r="R10">
        <v>1</v>
      </c>
      <c r="S10">
        <v>2</v>
      </c>
      <c r="T10">
        <v>3</v>
      </c>
      <c r="U10">
        <v>3</v>
      </c>
      <c r="V10">
        <v>3</v>
      </c>
      <c r="W10">
        <v>4</v>
      </c>
      <c r="X10">
        <v>4</v>
      </c>
      <c r="Y10">
        <v>1</v>
      </c>
      <c r="Z10" s="86"/>
      <c r="AA10" s="86"/>
      <c r="AC10">
        <v>1</v>
      </c>
      <c r="AD10">
        <v>2</v>
      </c>
      <c r="AE10">
        <v>3</v>
      </c>
      <c r="AF10">
        <v>3</v>
      </c>
      <c r="AG10">
        <v>3</v>
      </c>
      <c r="AH10">
        <v>4</v>
      </c>
      <c r="AI10">
        <v>4</v>
      </c>
      <c r="AJ10">
        <v>1</v>
      </c>
      <c r="AK10" s="86"/>
      <c r="AL10" s="86"/>
    </row>
    <row r="11" spans="1:38" ht="12.75" customHeight="1">
      <c r="A11" s="118"/>
      <c r="B11" s="120" t="s">
        <v>13</v>
      </c>
      <c r="C11" s="120"/>
      <c r="D11" s="120"/>
      <c r="E11" s="120"/>
      <c r="F11" s="121"/>
      <c r="G11" s="87" t="s">
        <v>14</v>
      </c>
      <c r="H11" s="88"/>
      <c r="I11" s="88"/>
      <c r="J11" s="88"/>
      <c r="K11" s="88"/>
      <c r="L11" s="88"/>
      <c r="M11" s="88"/>
      <c r="N11" s="88"/>
      <c r="O11" s="89" t="s">
        <v>15</v>
      </c>
      <c r="P11" s="91" t="s">
        <v>34</v>
      </c>
      <c r="R11" s="87" t="s">
        <v>14</v>
      </c>
      <c r="S11" s="88"/>
      <c r="T11" s="88"/>
      <c r="U11" s="88"/>
      <c r="V11" s="88"/>
      <c r="W11" s="88"/>
      <c r="X11" s="88"/>
      <c r="Y11" s="88"/>
      <c r="Z11" s="89" t="s">
        <v>15</v>
      </c>
      <c r="AA11" s="91" t="s">
        <v>34</v>
      </c>
      <c r="AC11" s="87" t="s">
        <v>14</v>
      </c>
      <c r="AD11" s="88"/>
      <c r="AE11" s="88"/>
      <c r="AF11" s="88"/>
      <c r="AG11" s="88"/>
      <c r="AH11" s="88"/>
      <c r="AI11" s="88"/>
      <c r="AJ11" s="88"/>
      <c r="AK11" s="89" t="s">
        <v>15</v>
      </c>
      <c r="AL11" s="91" t="s">
        <v>34</v>
      </c>
    </row>
    <row r="12" spans="1:38" ht="12" customHeight="1" thickBot="1">
      <c r="A12" s="119"/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9">
        <v>1</v>
      </c>
      <c r="H12" s="10">
        <v>2</v>
      </c>
      <c r="I12" s="10">
        <v>3</v>
      </c>
      <c r="J12" s="11">
        <v>4</v>
      </c>
      <c r="K12" s="9">
        <v>5</v>
      </c>
      <c r="L12" s="10">
        <v>6</v>
      </c>
      <c r="M12" s="10">
        <v>7</v>
      </c>
      <c r="N12" s="11">
        <v>8</v>
      </c>
      <c r="O12" s="90"/>
      <c r="P12" s="92"/>
      <c r="R12" s="9">
        <v>1</v>
      </c>
      <c r="S12" s="10">
        <v>2</v>
      </c>
      <c r="T12" s="10">
        <v>3</v>
      </c>
      <c r="U12" s="11">
        <v>4</v>
      </c>
      <c r="V12" s="9">
        <v>5</v>
      </c>
      <c r="W12" s="10">
        <v>6</v>
      </c>
      <c r="X12" s="10">
        <v>7</v>
      </c>
      <c r="Y12" s="11">
        <v>8</v>
      </c>
      <c r="Z12" s="90"/>
      <c r="AA12" s="92"/>
      <c r="AC12" s="9">
        <v>1</v>
      </c>
      <c r="AD12" s="10">
        <v>2</v>
      </c>
      <c r="AE12" s="10">
        <v>3</v>
      </c>
      <c r="AF12" s="11">
        <v>4</v>
      </c>
      <c r="AG12" s="9">
        <v>5</v>
      </c>
      <c r="AH12" s="10">
        <v>6</v>
      </c>
      <c r="AI12" s="10">
        <v>7</v>
      </c>
      <c r="AJ12" s="11">
        <v>8</v>
      </c>
      <c r="AK12" s="90"/>
      <c r="AL12" s="92"/>
    </row>
    <row r="13" spans="1:38" ht="12.75" customHeight="1">
      <c r="A13" s="93">
        <f>Clasifficación!A10</f>
        <v>1</v>
      </c>
      <c r="B13" s="124" t="str">
        <f>Clasifficación!B10</f>
        <v>Joaquin Cuevas</v>
      </c>
      <c r="C13" s="125"/>
      <c r="D13" s="125"/>
      <c r="E13" s="125"/>
      <c r="F13" s="126"/>
      <c r="G13" s="12">
        <v>10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8">
        <f>G13*G$10+H13*H$10+I13*I$10+J13*J$10+K13*K$10+L13*L$10+M13*M$10+N13*N$10</f>
        <v>10</v>
      </c>
      <c r="P13" s="39">
        <f>O13*1000/(MAX(O$13,O$17,O$21,O$25,O$29,O$33,O$37,O$41,O$45,O$49,O$53))</f>
        <v>85.47008547008546</v>
      </c>
      <c r="R13" s="12">
        <v>10</v>
      </c>
      <c r="S13" s="13">
        <v>3</v>
      </c>
      <c r="T13" s="13">
        <v>2</v>
      </c>
      <c r="U13" s="13">
        <v>1</v>
      </c>
      <c r="V13" s="13">
        <v>2</v>
      </c>
      <c r="W13" s="13">
        <v>1</v>
      </c>
      <c r="X13" s="13">
        <v>0</v>
      </c>
      <c r="Y13" s="13">
        <v>10</v>
      </c>
      <c r="Z13" s="38">
        <f>R13*R$10+S13*S$10+T13*T$10+U13*U$10+V13*V$10+W13*W$10+X13*X$10+Y13*Y$10</f>
        <v>45</v>
      </c>
      <c r="AA13" s="39">
        <f>Z13*1000/(MAX(Z$13,Z$17,Z$21,Z$25,Z$29,Z$33,Z$37,Z$41,Z$45,Z$49,Z$53,Z$57,Z$61))</f>
        <v>343.51145038167937</v>
      </c>
      <c r="AC13" s="12">
        <v>7</v>
      </c>
      <c r="AD13" s="13">
        <v>4</v>
      </c>
      <c r="AE13" s="13">
        <v>6</v>
      </c>
      <c r="AF13" s="13">
        <v>2</v>
      </c>
      <c r="AG13" s="13">
        <v>4</v>
      </c>
      <c r="AH13" s="13">
        <v>5</v>
      </c>
      <c r="AI13" s="13">
        <v>4</v>
      </c>
      <c r="AJ13" s="13">
        <v>7</v>
      </c>
      <c r="AK13" s="38">
        <f>AC13*AC$10+AD13*AD$10+AE13*AE$10+AF13*AF$10+AG13*AG$10+AH13*AH$10+AI13*AI$10+AJ13*AJ$10</f>
        <v>94</v>
      </c>
      <c r="AL13" s="39">
        <f>AK13*1000/(MAX(AK$13,AK$17,AK$21,AK$25,AK$29,AK$33,AK$37,AK$41,AK$45,AK$49,AK$53,AK$57,AK$61,AK$65))</f>
        <v>622.5165562913908</v>
      </c>
    </row>
    <row r="14" spans="1:38" ht="12.75" customHeight="1">
      <c r="A14" s="94"/>
      <c r="B14" s="127"/>
      <c r="C14" s="128"/>
      <c r="D14" s="128"/>
      <c r="E14" s="128"/>
      <c r="F14" s="129"/>
      <c r="G14" s="15">
        <v>10</v>
      </c>
      <c r="H14" s="16">
        <v>2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40">
        <f>G14*G$10+H14*H$10+I14*I$10+J14*J$10+K14*K$10+L14*L$10+M14*M$10+N14*N$10</f>
        <v>26</v>
      </c>
      <c r="P14" s="41">
        <f>O14*1000/(MAX(O$14,O$18,O$22,O$26,O$30,O$34,O$38,O$42,O$46,O$50,O$54))</f>
        <v>214.87603305785123</v>
      </c>
      <c r="R14" s="15">
        <v>10</v>
      </c>
      <c r="S14" s="16">
        <v>3</v>
      </c>
      <c r="T14" s="16">
        <v>3</v>
      </c>
      <c r="U14" s="16">
        <v>0</v>
      </c>
      <c r="V14" s="16">
        <v>3</v>
      </c>
      <c r="W14" s="16">
        <v>0</v>
      </c>
      <c r="X14" s="16">
        <v>0</v>
      </c>
      <c r="Y14" s="16">
        <v>10</v>
      </c>
      <c r="Z14" s="40">
        <f>R14*R$10+S14*S$10+T14*T$10+U14*U$10+V14*V$10+W14*W$10+X14*X$10+Y14*Y$10</f>
        <v>44</v>
      </c>
      <c r="AA14" s="41">
        <f>Z14*1000/(MAX(Z$14,Z$18,Z$22,Z$26,Z$30,Z$34,Z$38,Z$42,Z$46,Z$50,Z$54,Z$58,Z$62))</f>
        <v>333.3333333333333</v>
      </c>
      <c r="AC14" s="15">
        <v>7</v>
      </c>
      <c r="AD14" s="16">
        <v>4</v>
      </c>
      <c r="AE14" s="16">
        <v>4</v>
      </c>
      <c r="AF14" s="16">
        <v>5</v>
      </c>
      <c r="AG14" s="16">
        <v>5</v>
      </c>
      <c r="AH14" s="16">
        <v>2</v>
      </c>
      <c r="AI14" s="16">
        <v>3</v>
      </c>
      <c r="AJ14" s="16">
        <v>6</v>
      </c>
      <c r="AK14" s="40">
        <f>AC14*AC$10+AD14*AD$10+AE14*AE$10+AF14*AF$10+AG14*AG$10+AH14*AH$10+AI14*AI$10+AJ14*AJ$10</f>
        <v>83</v>
      </c>
      <c r="AL14" s="41">
        <f>AK14*1000/(MAX(AK$14,AK$18,AK$22,AK$26,AK$30,AK$34,AK$38,AK$42,AK$46,AK$50,AK$54,AK$58,AK$62,AK$66))</f>
        <v>549.6688741721854</v>
      </c>
    </row>
    <row r="15" spans="1:38" ht="12.75" customHeight="1" thickBot="1">
      <c r="A15" s="94"/>
      <c r="B15" s="130"/>
      <c r="C15" s="131"/>
      <c r="D15" s="131"/>
      <c r="E15" s="131"/>
      <c r="F15" s="132"/>
      <c r="G15" s="15">
        <v>10</v>
      </c>
      <c r="H15" s="16">
        <v>2</v>
      </c>
      <c r="I15" s="16">
        <v>3</v>
      </c>
      <c r="J15" s="16">
        <v>3</v>
      </c>
      <c r="K15" s="16">
        <v>0</v>
      </c>
      <c r="L15" s="16">
        <v>2</v>
      </c>
      <c r="M15" s="16">
        <v>0</v>
      </c>
      <c r="N15" s="16">
        <v>10</v>
      </c>
      <c r="O15" s="40">
        <f>G15*G$10+H15*H$10+I15*I$10+J15*J$10+K15*K$10+L15*L$10+M15*M$10+N15*N$10</f>
        <v>50</v>
      </c>
      <c r="P15" s="41">
        <f>O15*1000/(MAX(O$15,O$19,O$23,O$27,O$31,O$35,O$39,O$43,O$47,O$51,O$55))</f>
        <v>476.1904761904762</v>
      </c>
      <c r="R15" s="15">
        <v>10</v>
      </c>
      <c r="S15" s="16">
        <v>4</v>
      </c>
      <c r="T15" s="16">
        <v>5</v>
      </c>
      <c r="U15" s="16">
        <v>4</v>
      </c>
      <c r="V15" s="16">
        <v>3</v>
      </c>
      <c r="W15" s="16">
        <v>1</v>
      </c>
      <c r="X15" s="16">
        <v>3</v>
      </c>
      <c r="Y15" s="16">
        <v>10</v>
      </c>
      <c r="Z15" s="40">
        <f>R15*R$10+S15*S$10+T15*T$10+U15*U$10+V15*V$10+W15*W$10+X15*X$10+Y15*Y$10</f>
        <v>80</v>
      </c>
      <c r="AA15" s="41">
        <f>Z15*1000/(MAX(Z$15,Z$19,Z$23,Z$27,Z$31,Z$35,Z$39,Z$43,Z$47,Z$51,Z$55,Z$59,Z$63))</f>
        <v>606.060606060606</v>
      </c>
      <c r="AC15" s="15">
        <v>7</v>
      </c>
      <c r="AD15" s="16">
        <v>6</v>
      </c>
      <c r="AE15" s="16">
        <v>4</v>
      </c>
      <c r="AF15" s="16">
        <v>4</v>
      </c>
      <c r="AG15" s="16">
        <v>5</v>
      </c>
      <c r="AH15" s="16">
        <v>6</v>
      </c>
      <c r="AI15" s="16">
        <v>4</v>
      </c>
      <c r="AJ15" s="16">
        <v>5</v>
      </c>
      <c r="AK15" s="40">
        <f>AC15*AC$10+AD15*AD$10+AE15*AE$10+AF15*AF$10+AG15*AG$10+AH15*AH$10+AI15*AI$10+AJ15*AJ$10</f>
        <v>103</v>
      </c>
      <c r="AL15" s="41">
        <f>AK15*1000/(MAX(AK$15,AK$19,AK$23,AK$27,AK$31,AK$35,AK$39,AK$43,AK$47,AK$51,AK$55,AK$59,AK$63,AK$67))</f>
        <v>725.3521126760563</v>
      </c>
    </row>
    <row r="16" spans="1:38" ht="12.75" customHeight="1" thickBot="1">
      <c r="A16" s="95"/>
      <c r="B16" s="37">
        <f>G16</f>
        <v>691.0665092483275</v>
      </c>
      <c r="C16" s="48">
        <f>R16</f>
        <v>949.5720564422854</v>
      </c>
      <c r="D16" s="50">
        <f>AC16</f>
        <v>1347.8686689674473</v>
      </c>
      <c r="E16" s="21" t="e">
        <f>#REF!</f>
        <v>#REF!</v>
      </c>
      <c r="F16" s="22" t="e">
        <f>#REF!</f>
        <v>#REF!</v>
      </c>
      <c r="G16" s="77">
        <f>P13+P14+P15-MIN(P13,P14,P15)</f>
        <v>691.0665092483275</v>
      </c>
      <c r="H16" s="78"/>
      <c r="I16" s="78"/>
      <c r="J16" s="78"/>
      <c r="K16" s="78"/>
      <c r="L16" s="78"/>
      <c r="M16" s="78"/>
      <c r="N16" s="78"/>
      <c r="O16" s="78"/>
      <c r="P16" s="79"/>
      <c r="R16" s="77">
        <f>AA13+AA14+AA15-MIN(AA13,AA14,AA15)</f>
        <v>949.5720564422854</v>
      </c>
      <c r="S16" s="78"/>
      <c r="T16" s="78"/>
      <c r="U16" s="78"/>
      <c r="V16" s="78"/>
      <c r="W16" s="78"/>
      <c r="X16" s="78"/>
      <c r="Y16" s="78"/>
      <c r="Z16" s="78"/>
      <c r="AA16" s="79"/>
      <c r="AC16" s="77">
        <f>AL13+AL14+AL15-MIN(AL13,AL14,AL15)</f>
        <v>1347.8686689674473</v>
      </c>
      <c r="AD16" s="78"/>
      <c r="AE16" s="78"/>
      <c r="AF16" s="78"/>
      <c r="AG16" s="78"/>
      <c r="AH16" s="78"/>
      <c r="AI16" s="78"/>
      <c r="AJ16" s="78"/>
      <c r="AK16" s="78"/>
      <c r="AL16" s="79"/>
    </row>
    <row r="17" spans="1:38" ht="12.75" customHeight="1">
      <c r="A17" s="93">
        <f>Clasifficación!A11</f>
        <v>2</v>
      </c>
      <c r="B17" s="96" t="str">
        <f>Clasifficación!B11</f>
        <v>Felipe García González</v>
      </c>
      <c r="C17" s="97"/>
      <c r="D17" s="97"/>
      <c r="E17" s="97"/>
      <c r="F17" s="98"/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8">
        <f>G17*G$10+H17*H$10+I17*I$10+J17*J$10+K17*K$10+L17*L$10+M17*M$10+N17*N$10</f>
        <v>0</v>
      </c>
      <c r="P17" s="39">
        <f>O17*1000/(MAX(O$13,O$17,O$21,O$25,O$29,O$33,O$37,O$41,O$45,O$49,O$53))</f>
        <v>0</v>
      </c>
      <c r="R17" s="12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38">
        <f>R17*R$10+S17*S$10+T17*T$10+U17*U$10+V17*V$10+W17*W$10+X17*X$10+Y17*Y$10</f>
        <v>0</v>
      </c>
      <c r="AA17" s="39">
        <f>Z17*1000/(MAX(Z$13,Z$17,Z$21,Z$25,Z$29,Z$33,Z$37,Z$41,Z$45,Z$49,Z$53,Z$57,Z$61))</f>
        <v>0</v>
      </c>
      <c r="AC17" s="12">
        <v>6</v>
      </c>
      <c r="AD17" s="13">
        <v>2</v>
      </c>
      <c r="AE17" s="13">
        <v>3</v>
      </c>
      <c r="AF17" s="13">
        <v>3</v>
      </c>
      <c r="AG17" s="13">
        <v>0</v>
      </c>
      <c r="AH17" s="13">
        <v>2</v>
      </c>
      <c r="AI17" s="13">
        <v>3</v>
      </c>
      <c r="AJ17" s="13">
        <v>4</v>
      </c>
      <c r="AK17" s="38">
        <f>AC17*AC$10+AD17*AD$10+AE17*AE$10+AF17*AF$10+AG17*AG$10+AH17*AH$10+AI17*AI$10+AJ17*AJ$10</f>
        <v>52</v>
      </c>
      <c r="AL17" s="39">
        <f>AK17*1000/(MAX(AK$13,AK$17,AK$21,AK$25,AK$29,AK$33,AK$37,AK$41,AK$45,AK$49,AK$53,AK$57,AK$61,AK$65))</f>
        <v>344.3708609271523</v>
      </c>
    </row>
    <row r="18" spans="1:38" ht="12.75" customHeight="1">
      <c r="A18" s="94"/>
      <c r="B18" s="99"/>
      <c r="C18" s="100"/>
      <c r="D18" s="100"/>
      <c r="E18" s="100"/>
      <c r="F18" s="101"/>
      <c r="G18" s="15">
        <v>10</v>
      </c>
      <c r="H18" s="16">
        <v>3</v>
      </c>
      <c r="I18" s="16">
        <v>3</v>
      </c>
      <c r="J18" s="16">
        <v>0</v>
      </c>
      <c r="K18" s="16">
        <v>1</v>
      </c>
      <c r="L18" s="16">
        <v>2</v>
      </c>
      <c r="M18" s="16">
        <v>0</v>
      </c>
      <c r="N18" s="16">
        <v>10</v>
      </c>
      <c r="O18" s="40">
        <f>G18*G$10+H18*H$10+I18*I$10+J18*J$10+K18*K$10+L18*L$10+M18*M$10+N18*N$10</f>
        <v>46</v>
      </c>
      <c r="P18" s="41">
        <f>O18*1000/(MAX(O$14,O$18,O$22,O$26,O$30,O$34,O$38,O$42,O$46,O$50,O$54))</f>
        <v>380.1652892561983</v>
      </c>
      <c r="R18" s="15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40">
        <f>R18*R$10+S18*S$10+T18*T$10+U18*U$10+V18*V$10+W18*W$10+X18*X$10+Y18*Y$10</f>
        <v>0</v>
      </c>
      <c r="AA18" s="41">
        <f>Z18*1000/(MAX(Z$14,Z$18,Z$22,Z$26,Z$30,Z$34,Z$38,Z$42,Z$46,Z$50,Z$54,Z$58,Z$62))</f>
        <v>0</v>
      </c>
      <c r="AC18" s="15">
        <v>6</v>
      </c>
      <c r="AD18" s="16">
        <v>5</v>
      </c>
      <c r="AE18" s="16">
        <v>4</v>
      </c>
      <c r="AF18" s="16">
        <v>3</v>
      </c>
      <c r="AG18" s="16">
        <v>4</v>
      </c>
      <c r="AH18" s="16">
        <v>4</v>
      </c>
      <c r="AI18" s="16">
        <v>2</v>
      </c>
      <c r="AJ18" s="16">
        <v>5</v>
      </c>
      <c r="AK18" s="40">
        <f>AC18*AC$10+AD18*AD$10+AE18*AE$10+AF18*AF$10+AG18*AG$10+AH18*AH$10+AI18*AI$10+AJ18*AJ$10</f>
        <v>78</v>
      </c>
      <c r="AL18" s="41">
        <f>AK18*1000/(MAX(AK$14,AK$18,AK$22,AK$26,AK$30,AK$34,AK$38,AK$42,AK$46,AK$50,AK$54,AK$58,AK$62,AK$66))</f>
        <v>516.5562913907285</v>
      </c>
    </row>
    <row r="19" spans="1:38" ht="12.75" customHeight="1" thickBot="1">
      <c r="A19" s="94"/>
      <c r="B19" s="102"/>
      <c r="C19" s="103"/>
      <c r="D19" s="103"/>
      <c r="E19" s="103"/>
      <c r="F19" s="104"/>
      <c r="G19" s="15">
        <v>10</v>
      </c>
      <c r="H19" s="16">
        <v>6</v>
      </c>
      <c r="I19" s="16">
        <v>0</v>
      </c>
      <c r="J19" s="16">
        <v>2</v>
      </c>
      <c r="K19" s="16">
        <v>3</v>
      </c>
      <c r="L19" s="16">
        <v>5</v>
      </c>
      <c r="M19" s="16">
        <v>0</v>
      </c>
      <c r="N19" s="16">
        <v>10</v>
      </c>
      <c r="O19" s="40">
        <f>G19*G$10+H19*H$10+I19*I$10+J19*J$10+K19*K$10+L19*L$10+M19*M$10+N19*N$10</f>
        <v>67</v>
      </c>
      <c r="P19" s="41">
        <f>O19*1000/(MAX(O$15,O$19,O$23,O$27,O$31,O$35,O$39,O$43,O$47,O$51,O$55))</f>
        <v>638.0952380952381</v>
      </c>
      <c r="R19" s="15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40">
        <f>R19*R$10+S19*S$10+T19*T$10+U19*U$10+V19*V$10+W19*W$10+X19*X$10+Y19*Y$10</f>
        <v>0</v>
      </c>
      <c r="AA19" s="41">
        <f>Z19*1000/(MAX(Z$15,Z$19,Z$23,Z$27,Z$31,Z$35,Z$39,Z$43,Z$47,Z$51,Z$55,Z$59,Z$63))</f>
        <v>0</v>
      </c>
      <c r="AC19" s="15">
        <v>6</v>
      </c>
      <c r="AD19" s="16">
        <v>4</v>
      </c>
      <c r="AE19" s="16">
        <v>5</v>
      </c>
      <c r="AF19" s="16">
        <v>3</v>
      </c>
      <c r="AG19" s="16">
        <v>4</v>
      </c>
      <c r="AH19" s="16">
        <v>5</v>
      </c>
      <c r="AI19" s="16">
        <v>1</v>
      </c>
      <c r="AJ19" s="16">
        <v>5</v>
      </c>
      <c r="AK19" s="40">
        <f>AC19*AC$10+AD19*AD$10+AE19*AE$10+AF19*AF$10+AG19*AG$10+AH19*AH$10+AI19*AI$10+AJ19*AJ$10</f>
        <v>79</v>
      </c>
      <c r="AL19" s="41">
        <f>AK19*1000/(MAX(AK$15,AK$19,AK$23,AK$27,AK$31,AK$35,AK$39,AK$43,AK$47,AK$51,AK$55,AK$59,AK$63,AK$67))</f>
        <v>556.3380281690141</v>
      </c>
    </row>
    <row r="20" spans="1:38" ht="12.75" customHeight="1" thickBot="1">
      <c r="A20" s="95"/>
      <c r="B20" s="37">
        <f>G20</f>
        <v>1018.2605273514364</v>
      </c>
      <c r="C20" s="19">
        <f>R20</f>
        <v>0</v>
      </c>
      <c r="D20" s="20">
        <f>AC20</f>
        <v>1072.8943195597426</v>
      </c>
      <c r="E20" s="21" t="e">
        <f>#REF!</f>
        <v>#REF!</v>
      </c>
      <c r="F20" s="22" t="e">
        <f>#REF!</f>
        <v>#REF!</v>
      </c>
      <c r="G20" s="77">
        <f>P17+P18+P19-MIN(P17,P18,P19)</f>
        <v>1018.2605273514364</v>
      </c>
      <c r="H20" s="78"/>
      <c r="I20" s="78"/>
      <c r="J20" s="78"/>
      <c r="K20" s="78"/>
      <c r="L20" s="78"/>
      <c r="M20" s="78"/>
      <c r="N20" s="78"/>
      <c r="O20" s="78"/>
      <c r="P20" s="79"/>
      <c r="R20" s="77">
        <f>AA17+AA18+AA19-MIN(AA17,AA18,AA19)</f>
        <v>0</v>
      </c>
      <c r="S20" s="78"/>
      <c r="T20" s="78"/>
      <c r="U20" s="78"/>
      <c r="V20" s="78"/>
      <c r="W20" s="78"/>
      <c r="X20" s="78"/>
      <c r="Y20" s="78"/>
      <c r="Z20" s="78"/>
      <c r="AA20" s="79"/>
      <c r="AC20" s="77">
        <f>AL17+AL18+AL19-MIN(AL17,AL18,AL19)</f>
        <v>1072.8943195597426</v>
      </c>
      <c r="AD20" s="78"/>
      <c r="AE20" s="78"/>
      <c r="AF20" s="78"/>
      <c r="AG20" s="78"/>
      <c r="AH20" s="78"/>
      <c r="AI20" s="78"/>
      <c r="AJ20" s="78"/>
      <c r="AK20" s="78"/>
      <c r="AL20" s="79"/>
    </row>
    <row r="21" spans="1:38" ht="12.75" customHeight="1">
      <c r="A21" s="93">
        <f>Clasifficación!A12</f>
        <v>3</v>
      </c>
      <c r="B21" s="96" t="str">
        <f>Clasifficación!B12</f>
        <v>Jorge medina</v>
      </c>
      <c r="C21" s="97"/>
      <c r="D21" s="97"/>
      <c r="E21" s="97"/>
      <c r="F21" s="98"/>
      <c r="G21" s="12">
        <v>10</v>
      </c>
      <c r="H21" s="13">
        <v>6</v>
      </c>
      <c r="I21" s="13">
        <v>4</v>
      </c>
      <c r="J21" s="13">
        <v>5</v>
      </c>
      <c r="K21" s="13">
        <v>6</v>
      </c>
      <c r="L21" s="13">
        <v>5</v>
      </c>
      <c r="M21" s="13">
        <v>5</v>
      </c>
      <c r="N21" s="13">
        <v>10</v>
      </c>
      <c r="O21" s="38">
        <f>G21*G$10+H21*H$10+I21*I$10+J21*J$10+K21*K$10+L21*L$10+M21*M$10+N21*N$10</f>
        <v>117</v>
      </c>
      <c r="P21" s="39">
        <f>O21*1000/(MAX(O$13,O$17,O$21,O$25,O$29,O$33,O$37,O$41,O$45,O$49,O$53))</f>
        <v>1000</v>
      </c>
      <c r="R21" s="12">
        <v>10</v>
      </c>
      <c r="S21" s="13">
        <v>6</v>
      </c>
      <c r="T21" s="13">
        <v>6</v>
      </c>
      <c r="U21" s="13">
        <v>5</v>
      </c>
      <c r="V21" s="13">
        <v>6</v>
      </c>
      <c r="W21" s="13">
        <v>6</v>
      </c>
      <c r="X21" s="13">
        <v>6</v>
      </c>
      <c r="Y21" s="13">
        <v>10</v>
      </c>
      <c r="Z21" s="38">
        <f>R21*R$10+S21*S$10+T21*T$10+U21*U$10+V21*V$10+W21*W$10+X21*X$10+Y21*Y$10</f>
        <v>131</v>
      </c>
      <c r="AA21" s="39">
        <f>Z21*1000/(MAX(Z$13,Z$17,Z$21,Z$25,Z$29,Z$33,Z$37,Z$41,Z$45,Z$49,Z$53,Z$57,Z$61))</f>
        <v>1000</v>
      </c>
      <c r="AC21" s="12">
        <v>7</v>
      </c>
      <c r="AD21" s="13">
        <v>7</v>
      </c>
      <c r="AE21" s="13">
        <v>7</v>
      </c>
      <c r="AF21" s="13">
        <v>7</v>
      </c>
      <c r="AG21" s="13">
        <v>8</v>
      </c>
      <c r="AH21" s="13">
        <v>6</v>
      </c>
      <c r="AI21" s="13">
        <v>8</v>
      </c>
      <c r="AJ21" s="13">
        <v>8</v>
      </c>
      <c r="AK21" s="38">
        <f>AC21*AC$10+AD21*AD$10+AE21*AE$10+AF21*AF$10+AG21*AG$10+AH21*AH$10+AI21*AI$10+AJ21*AJ$10</f>
        <v>151</v>
      </c>
      <c r="AL21" s="39">
        <f>AK21*1000/(MAX(AK$13,AK$17,AK$21,AK$25,AK$29,AK$33,AK$37,AK$41,AK$45,AK$49,AK$53,AK$57,AK$61,AK$65))</f>
        <v>1000</v>
      </c>
    </row>
    <row r="22" spans="1:38" ht="12.75" customHeight="1">
      <c r="A22" s="94"/>
      <c r="B22" s="99"/>
      <c r="C22" s="100"/>
      <c r="D22" s="100"/>
      <c r="E22" s="100"/>
      <c r="F22" s="101"/>
      <c r="G22" s="15">
        <v>10</v>
      </c>
      <c r="H22" s="16">
        <v>6</v>
      </c>
      <c r="I22" s="16">
        <v>5</v>
      </c>
      <c r="J22" s="16">
        <v>5</v>
      </c>
      <c r="K22" s="16">
        <v>5</v>
      </c>
      <c r="L22" s="16">
        <v>6</v>
      </c>
      <c r="M22" s="16">
        <v>5</v>
      </c>
      <c r="N22" s="16">
        <v>10</v>
      </c>
      <c r="O22" s="40">
        <f>G22*G$10+H22*H$10+I22*I$10+J22*J$10+K22*K$10+L22*L$10+M22*M$10+N22*N$10</f>
        <v>121</v>
      </c>
      <c r="P22" s="41">
        <f>O22*1000/(MAX(O$14,O$18,O$22,O$26,O$30,O$34,O$38,O$42,O$46,O$50,O$54))</f>
        <v>1000</v>
      </c>
      <c r="R22" s="15">
        <v>10</v>
      </c>
      <c r="S22" s="16">
        <v>6</v>
      </c>
      <c r="T22" s="16">
        <v>5</v>
      </c>
      <c r="U22" s="16">
        <v>5</v>
      </c>
      <c r="V22" s="16">
        <v>6</v>
      </c>
      <c r="W22" s="16">
        <v>6</v>
      </c>
      <c r="X22" s="16">
        <v>7</v>
      </c>
      <c r="Y22" s="16">
        <v>10</v>
      </c>
      <c r="Z22" s="40">
        <f>R22*R$10+S22*S$10+T22*T$10+U22*U$10+V22*V$10+W22*W$10+X22*X$10+Y22*Y$10</f>
        <v>132</v>
      </c>
      <c r="AA22" s="41">
        <f>Z22*1000/(MAX(Z$14,Z$18,Z$22,Z$26,Z$30,Z$34,Z$38,Z$42,Z$46,Z$50,Z$54,Z$58,Z$62))</f>
        <v>1000</v>
      </c>
      <c r="AC22" s="15">
        <v>7</v>
      </c>
      <c r="AD22" s="16">
        <v>6</v>
      </c>
      <c r="AE22" s="16">
        <v>6</v>
      </c>
      <c r="AF22" s="16">
        <v>7</v>
      </c>
      <c r="AG22" s="16">
        <v>7</v>
      </c>
      <c r="AH22" s="16">
        <v>8</v>
      </c>
      <c r="AI22" s="16">
        <v>8</v>
      </c>
      <c r="AJ22" s="16">
        <v>8</v>
      </c>
      <c r="AK22" s="40">
        <f>AC22*AC$10+AD22*AD$10+AE22*AE$10+AF22*AF$10+AG22*AG$10+AH22*AH$10+AI22*AI$10+AJ22*AJ$10</f>
        <v>151</v>
      </c>
      <c r="AL22" s="41">
        <f>AK22*1000/(MAX(AK$14,AK$18,AK$22,AK$26,AK$30,AK$34,AK$38,AK$42,AK$46,AK$50,AK$54,AK$58,AK$62,AK$66))</f>
        <v>1000</v>
      </c>
    </row>
    <row r="23" spans="1:38" ht="12.75" customHeight="1" thickBot="1">
      <c r="A23" s="94"/>
      <c r="B23" s="102"/>
      <c r="C23" s="103"/>
      <c r="D23" s="103"/>
      <c r="E23" s="103"/>
      <c r="F23" s="104"/>
      <c r="G23" s="33">
        <v>10</v>
      </c>
      <c r="H23" s="34">
        <v>5</v>
      </c>
      <c r="I23" s="34">
        <v>2</v>
      </c>
      <c r="J23" s="34">
        <v>5</v>
      </c>
      <c r="K23" s="34">
        <v>6</v>
      </c>
      <c r="L23" s="34">
        <v>5</v>
      </c>
      <c r="M23" s="34">
        <v>4</v>
      </c>
      <c r="N23" s="34">
        <v>10</v>
      </c>
      <c r="O23" s="42">
        <f>G23*G$10+H23*H$10+I23*I$10+J23*J$10+K23*K$10+L23*L$10+M23*M$10+N23*N$10</f>
        <v>105</v>
      </c>
      <c r="P23" s="43">
        <f>O23*1000/(MAX(O$15,O$19,O$23,O$27,O$31,O$35,O$39,O$43,O$47,O$51,O$55))</f>
        <v>1000</v>
      </c>
      <c r="R23" s="33">
        <v>10</v>
      </c>
      <c r="S23" s="34">
        <v>6</v>
      </c>
      <c r="T23" s="34">
        <v>4</v>
      </c>
      <c r="U23" s="34">
        <v>6</v>
      </c>
      <c r="V23" s="34">
        <v>6</v>
      </c>
      <c r="W23" s="34">
        <v>7</v>
      </c>
      <c r="X23" s="34">
        <v>6</v>
      </c>
      <c r="Y23" s="34">
        <v>10</v>
      </c>
      <c r="Z23" s="42">
        <f>R23*R$10+S23*S$10+T23*T$10+U23*U$10+V23*V$10+W23*W$10+X23*X$10+Y23*Y$10</f>
        <v>132</v>
      </c>
      <c r="AA23" s="43">
        <f>Z23*1000/(MAX(Z$15,Z$19,Z$23,Z$27,Z$31,Z$35,Z$39,Z$43,Z$47,Z$51,Z$55,Z$59,Z$63))</f>
        <v>1000</v>
      </c>
      <c r="AC23" s="33">
        <v>6</v>
      </c>
      <c r="AD23" s="34">
        <v>8</v>
      </c>
      <c r="AE23" s="34">
        <v>7</v>
      </c>
      <c r="AF23" s="34">
        <v>6</v>
      </c>
      <c r="AG23" s="34">
        <v>7</v>
      </c>
      <c r="AH23" s="34">
        <v>7</v>
      </c>
      <c r="AI23" s="34">
        <v>6</v>
      </c>
      <c r="AJ23" s="34">
        <v>8</v>
      </c>
      <c r="AK23" s="42">
        <f>AC23*AC$10+AD23*AD$10+AE23*AE$10+AF23*AF$10+AG23*AG$10+AH23*AH$10+AI23*AI$10+AJ23*AJ$10</f>
        <v>142</v>
      </c>
      <c r="AL23" s="43">
        <f>AK23*1000/(MAX(AK$15,AK$19,AK$23,AK$27,AK$31,AK$35,AK$39,AK$43,AK$47,AK$51,AK$55,AK$59,AK$63,AK$67))</f>
        <v>1000</v>
      </c>
    </row>
    <row r="24" spans="1:38" ht="12.75" customHeight="1" thickBot="1">
      <c r="A24" s="95"/>
      <c r="B24" s="37">
        <f>G24</f>
        <v>2000</v>
      </c>
      <c r="C24" s="19">
        <f>R24</f>
        <v>2000</v>
      </c>
      <c r="D24" s="20">
        <f>AC24</f>
        <v>2000</v>
      </c>
      <c r="E24" s="21" t="e">
        <f>#REF!</f>
        <v>#REF!</v>
      </c>
      <c r="F24" s="22" t="e">
        <f>#REF!</f>
        <v>#REF!</v>
      </c>
      <c r="G24" s="80">
        <f>P21+P22+P23-MIN(P21,P22,P23)</f>
        <v>2000</v>
      </c>
      <c r="H24" s="81"/>
      <c r="I24" s="81"/>
      <c r="J24" s="81"/>
      <c r="K24" s="81"/>
      <c r="L24" s="81"/>
      <c r="M24" s="81"/>
      <c r="N24" s="81"/>
      <c r="O24" s="81"/>
      <c r="P24" s="82"/>
      <c r="R24" s="80">
        <f>AA21+AA22+AA23-MIN(AA21,AA22,AA23)</f>
        <v>2000</v>
      </c>
      <c r="S24" s="81"/>
      <c r="T24" s="81"/>
      <c r="U24" s="81"/>
      <c r="V24" s="81"/>
      <c r="W24" s="81"/>
      <c r="X24" s="81"/>
      <c r="Y24" s="81"/>
      <c r="Z24" s="81"/>
      <c r="AA24" s="82"/>
      <c r="AC24" s="80">
        <f>AL21+AL22+AL23-MIN(AL21,AL22,AL23)</f>
        <v>2000</v>
      </c>
      <c r="AD24" s="81"/>
      <c r="AE24" s="81"/>
      <c r="AF24" s="81"/>
      <c r="AG24" s="81"/>
      <c r="AH24" s="81"/>
      <c r="AI24" s="81"/>
      <c r="AJ24" s="81"/>
      <c r="AK24" s="81"/>
      <c r="AL24" s="82"/>
    </row>
    <row r="25" spans="1:38" ht="12.75" customHeight="1">
      <c r="A25" s="93">
        <f>Clasifficación!A13</f>
        <v>4</v>
      </c>
      <c r="B25" s="96" t="str">
        <f>Clasifficación!B13</f>
        <v>Juanjo Almazán</v>
      </c>
      <c r="C25" s="97"/>
      <c r="D25" s="97"/>
      <c r="E25" s="97"/>
      <c r="F25" s="98"/>
      <c r="G25" s="12">
        <v>10</v>
      </c>
      <c r="H25" s="13">
        <v>3</v>
      </c>
      <c r="I25" s="13">
        <v>2</v>
      </c>
      <c r="J25" s="13">
        <v>2</v>
      </c>
      <c r="K25" s="13">
        <v>0</v>
      </c>
      <c r="L25" s="13">
        <v>2</v>
      </c>
      <c r="M25" s="13">
        <v>0</v>
      </c>
      <c r="N25" s="13">
        <v>10</v>
      </c>
      <c r="O25" s="38">
        <f>G25*G$10+H25*H$10+I25*I$10+J25*J$10+K25*K$10+L25*L$10+M25*M$10+N25*N$10</f>
        <v>46</v>
      </c>
      <c r="P25" s="39">
        <f>O25*1000/(MAX(O$13,O$17,O$21,O$25,O$29,O$33,O$37,O$41,O$45,O$49,O$53))</f>
        <v>393.1623931623932</v>
      </c>
      <c r="R25" s="12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38">
        <f>R25*R$10+S25*S$10+T25*T$10+U25*U$10+V25*V$10+W25*W$10+X25*X$10+Y25*Y$10</f>
        <v>0</v>
      </c>
      <c r="AA25" s="39">
        <f>Z25*1000/(MAX(Z$13,Z$17,Z$21,Z$25,Z$29,Z$33,Z$37,Z$41,Z$45,Z$49,Z$53,Z$57,Z$61))</f>
        <v>0</v>
      </c>
      <c r="AC25" s="12">
        <v>6</v>
      </c>
      <c r="AD25" s="13">
        <v>6</v>
      </c>
      <c r="AE25" s="13">
        <v>6</v>
      </c>
      <c r="AF25" s="13">
        <v>5</v>
      </c>
      <c r="AG25" s="13">
        <v>4</v>
      </c>
      <c r="AH25" s="13">
        <v>3</v>
      </c>
      <c r="AI25" s="13">
        <v>2</v>
      </c>
      <c r="AJ25" s="13">
        <v>5</v>
      </c>
      <c r="AK25" s="38">
        <f>AC25*AC$10+AD25*AD$10+AE25*AE$10+AF25*AF$10+AG25*AG$10+AH25*AH$10+AI25*AI$10+AJ25*AJ$10</f>
        <v>88</v>
      </c>
      <c r="AL25" s="39">
        <f>AK25*1000/(MAX(AK$13,AK$17,AK$21,AK$25,AK$29,AK$33,AK$37,AK$41,AK$45,AK$49,AK$53,AK$57,AK$61,AK$65))</f>
        <v>582.7814569536424</v>
      </c>
    </row>
    <row r="26" spans="1:38" ht="12.75" customHeight="1">
      <c r="A26" s="94"/>
      <c r="B26" s="99"/>
      <c r="C26" s="100"/>
      <c r="D26" s="100"/>
      <c r="E26" s="100"/>
      <c r="F26" s="101"/>
      <c r="G26" s="15">
        <v>10</v>
      </c>
      <c r="H26" s="16">
        <v>5</v>
      </c>
      <c r="I26" s="16">
        <v>0</v>
      </c>
      <c r="J26" s="16">
        <v>2</v>
      </c>
      <c r="K26" s="16">
        <v>2</v>
      </c>
      <c r="L26" s="16">
        <v>1</v>
      </c>
      <c r="M26" s="16">
        <v>0</v>
      </c>
      <c r="N26" s="16">
        <v>10</v>
      </c>
      <c r="O26" s="40">
        <f>G26*G$10+H26*H$10+I26*I$10+J26*J$10+K26*K$10+L26*L$10+M26*M$10+N26*N$10</f>
        <v>46</v>
      </c>
      <c r="P26" s="41">
        <f>O26*1000/(MAX(O$14,O$18,O$22,O$26,O$30,O$34,O$38,O$42,O$46,O$50,O$54))</f>
        <v>380.1652892561983</v>
      </c>
      <c r="R26" s="15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40">
        <f>R26*R$10+S26*S$10+T26*T$10+U26*U$10+V26*V$10+W26*W$10+X26*X$10+Y26*Y$10</f>
        <v>0</v>
      </c>
      <c r="AA26" s="41">
        <f>Z26*1000/(MAX(Z$14,Z$18,Z$22,Z$26,Z$30,Z$34,Z$38,Z$42,Z$46,Z$50,Z$54,Z$58,Z$62))</f>
        <v>0</v>
      </c>
      <c r="AC26" s="15">
        <v>7</v>
      </c>
      <c r="AD26" s="16">
        <v>6</v>
      </c>
      <c r="AE26" s="16">
        <v>5</v>
      </c>
      <c r="AF26" s="16">
        <v>5</v>
      </c>
      <c r="AG26" s="16">
        <v>0</v>
      </c>
      <c r="AH26" s="16">
        <v>0</v>
      </c>
      <c r="AI26" s="16">
        <v>0</v>
      </c>
      <c r="AJ26" s="16">
        <v>0</v>
      </c>
      <c r="AK26" s="40">
        <f>AC26*AC$10+AD26*AD$10+AE26*AE$10+AF26*AF$10+AG26*AG$10+AH26*AH$10+AI26*AI$10+AJ26*AJ$10</f>
        <v>49</v>
      </c>
      <c r="AL26" s="41">
        <f>AK26*1000/(MAX(AK$14,AK$18,AK$22,AK$26,AK$30,AK$34,AK$38,AK$42,AK$46,AK$50,AK$54,AK$58,AK$62,AK$66))</f>
        <v>324.50331125827813</v>
      </c>
    </row>
    <row r="27" spans="1:38" ht="12.75" customHeight="1" thickBot="1">
      <c r="A27" s="94"/>
      <c r="B27" s="102"/>
      <c r="C27" s="103"/>
      <c r="D27" s="103"/>
      <c r="E27" s="103"/>
      <c r="F27" s="104"/>
      <c r="G27" s="15">
        <v>10</v>
      </c>
      <c r="H27" s="16">
        <v>4</v>
      </c>
      <c r="I27" s="16">
        <v>4</v>
      </c>
      <c r="J27" s="16">
        <v>2</v>
      </c>
      <c r="K27" s="16">
        <v>0</v>
      </c>
      <c r="L27" s="16">
        <v>4</v>
      </c>
      <c r="M27" s="16">
        <v>0</v>
      </c>
      <c r="N27" s="16">
        <v>10</v>
      </c>
      <c r="O27" s="40">
        <f>G27*G$10+H27*H$10+I27*I$10+J27*J$10+K27*K$10+L27*L$10+M27*M$10+N27*N$10</f>
        <v>62</v>
      </c>
      <c r="P27" s="41">
        <f>O27*1000/(MAX(O$15,O$19,O$23,O$27,O$31,O$35,O$39,O$43,O$47,O$51,O$55))</f>
        <v>590.4761904761905</v>
      </c>
      <c r="R27" s="15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40">
        <f>R27*R$10+S27*S$10+T27*T$10+U27*U$10+V27*V$10+W27*W$10+X27*X$10+Y27*Y$10</f>
        <v>0</v>
      </c>
      <c r="AA27" s="41">
        <f>Z27*1000/(MAX(Z$15,Z$19,Z$23,Z$27,Z$31,Z$35,Z$39,Z$43,Z$47,Z$51,Z$55,Z$59,Z$63))</f>
        <v>0</v>
      </c>
      <c r="AC27" s="15">
        <v>7</v>
      </c>
      <c r="AD27" s="16">
        <v>6</v>
      </c>
      <c r="AE27" s="16">
        <v>0</v>
      </c>
      <c r="AF27" s="16">
        <v>2</v>
      </c>
      <c r="AG27" s="16">
        <v>4</v>
      </c>
      <c r="AH27" s="16">
        <v>2</v>
      </c>
      <c r="AI27" s="16">
        <v>2</v>
      </c>
      <c r="AJ27" s="16">
        <v>5</v>
      </c>
      <c r="AK27" s="40">
        <f>AC27*AC$10+AD27*AD$10+AE27*AE$10+AF27*AF$10+AG27*AG$10+AH27*AH$10+AI27*AI$10+AJ27*AJ$10</f>
        <v>58</v>
      </c>
      <c r="AL27" s="41">
        <f>AK27*1000/(MAX(AK$15,AK$19,AK$23,AK$27,AK$31,AK$35,AK$39,AK$43,AK$47,AK$51,AK$55,AK$59,AK$63,AK$67))</f>
        <v>408.4507042253521</v>
      </c>
    </row>
    <row r="28" spans="1:38" ht="12.75" customHeight="1" thickBot="1">
      <c r="A28" s="95"/>
      <c r="B28" s="37">
        <f>G28</f>
        <v>983.6385836385837</v>
      </c>
      <c r="C28" s="19">
        <f>R28</f>
        <v>0</v>
      </c>
      <c r="D28" s="20">
        <f>AC28</f>
        <v>991.2321611789945</v>
      </c>
      <c r="E28" s="21" t="e">
        <f>#REF!</f>
        <v>#REF!</v>
      </c>
      <c r="F28" s="22" t="e">
        <f>#REF!</f>
        <v>#REF!</v>
      </c>
      <c r="G28" s="77">
        <f>P25+P26+P27-MIN(P25,P26,P27)</f>
        <v>983.6385836385837</v>
      </c>
      <c r="H28" s="78"/>
      <c r="I28" s="78"/>
      <c r="J28" s="78"/>
      <c r="K28" s="78"/>
      <c r="L28" s="78"/>
      <c r="M28" s="78"/>
      <c r="N28" s="78"/>
      <c r="O28" s="78"/>
      <c r="P28" s="79"/>
      <c r="R28" s="77">
        <f>AA25+AA26+AA27-MIN(AA25,AA26,AA27)</f>
        <v>0</v>
      </c>
      <c r="S28" s="78"/>
      <c r="T28" s="78"/>
      <c r="U28" s="78"/>
      <c r="V28" s="78"/>
      <c r="W28" s="78"/>
      <c r="X28" s="78"/>
      <c r="Y28" s="78"/>
      <c r="Z28" s="78"/>
      <c r="AA28" s="79"/>
      <c r="AC28" s="77">
        <f>AL25+AL26+AL27-MIN(AL25,AL26,AL27)</f>
        <v>991.2321611789945</v>
      </c>
      <c r="AD28" s="78"/>
      <c r="AE28" s="78"/>
      <c r="AF28" s="78"/>
      <c r="AG28" s="78"/>
      <c r="AH28" s="78"/>
      <c r="AI28" s="78"/>
      <c r="AJ28" s="78"/>
      <c r="AK28" s="78"/>
      <c r="AL28" s="79"/>
    </row>
    <row r="29" spans="1:38" ht="12.75" customHeight="1">
      <c r="A29" s="93">
        <f>Clasifficación!A14</f>
        <v>5</v>
      </c>
      <c r="B29" s="96" t="str">
        <f>Clasifficación!B14</f>
        <v>Antonio Reina</v>
      </c>
      <c r="C29" s="97"/>
      <c r="D29" s="97"/>
      <c r="E29" s="97"/>
      <c r="F29" s="98"/>
      <c r="G29" s="12">
        <v>10</v>
      </c>
      <c r="H29" s="13">
        <v>2</v>
      </c>
      <c r="I29" s="13">
        <v>0</v>
      </c>
      <c r="J29" s="13">
        <v>1</v>
      </c>
      <c r="K29" s="13">
        <v>1</v>
      </c>
      <c r="L29" s="13">
        <v>0</v>
      </c>
      <c r="M29" s="13">
        <v>0</v>
      </c>
      <c r="N29" s="13">
        <v>10</v>
      </c>
      <c r="O29" s="38">
        <f>G29*G$10+H29*H$10+I29*I$10+J29*J$10+K29*K$10+L29*L$10+M29*M$10+N29*N$10</f>
        <v>30</v>
      </c>
      <c r="P29" s="39">
        <f>O29*1000/(MAX(O$13,O$17,O$21,O$25,O$29,O$33,O$37,O$41,O$45,O$49,O$53))</f>
        <v>256.4102564102564</v>
      </c>
      <c r="R29" s="12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38">
        <f>R29*R$10+S29*S$10+T29*T$10+U29*U$10+V29*V$10+W29*W$10+X29*X$10+Y29*Y$10</f>
        <v>0</v>
      </c>
      <c r="AA29" s="39">
        <f>Z29*1000/(MAX(Z$13,Z$17,Z$21,Z$25,Z$29,Z$33,Z$37,Z$41,Z$45,Z$49,Z$53,Z$57,Z$61))</f>
        <v>0</v>
      </c>
      <c r="AC29" s="12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38">
        <f>AC29*AC$10+AD29*AD$10+AE29*AE$10+AF29*AF$10+AG29*AG$10+AH29*AH$10+AI29*AI$10+AJ29*AJ$10</f>
        <v>0</v>
      </c>
      <c r="AL29" s="39">
        <f>AK29*1000/(MAX(AK$13,AK$17,AK$21,AK$25,AK$29,AK$33,AK$37,AK$41,AK$45,AK$49,AK$53,AK$57,AK$61,AK$65))</f>
        <v>0</v>
      </c>
    </row>
    <row r="30" spans="1:38" ht="12.75" customHeight="1">
      <c r="A30" s="94"/>
      <c r="B30" s="99"/>
      <c r="C30" s="100"/>
      <c r="D30" s="100"/>
      <c r="E30" s="100"/>
      <c r="F30" s="101"/>
      <c r="G30" s="15">
        <v>10</v>
      </c>
      <c r="H30" s="16">
        <v>4</v>
      </c>
      <c r="I30" s="16">
        <v>1</v>
      </c>
      <c r="J30" s="16">
        <v>3</v>
      </c>
      <c r="K30" s="16">
        <v>1</v>
      </c>
      <c r="L30" s="16">
        <v>2</v>
      </c>
      <c r="M30" s="16">
        <v>0</v>
      </c>
      <c r="N30" s="16">
        <v>10</v>
      </c>
      <c r="O30" s="40">
        <f>G30*G$10+H30*H$10+I30*I$10+J30*J$10+K30*K$10+L30*L$10+M30*M$10+N30*N$10</f>
        <v>51</v>
      </c>
      <c r="P30" s="41">
        <f>O30*1000/(MAX(O$14,O$18,O$22,O$26,O$30,O$34,O$38,O$42,O$46,O$50,O$54))</f>
        <v>421.4876033057851</v>
      </c>
      <c r="R30" s="15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40">
        <f>R30*R$10+S30*S$10+T30*T$10+U30*U$10+V30*V$10+W30*W$10+X30*X$10+Y30*Y$10</f>
        <v>0</v>
      </c>
      <c r="AA30" s="41">
        <f>Z30*1000/(MAX(Z$14,Z$18,Z$22,Z$26,Z$30,Z$34,Z$38,Z$42,Z$46,Z$50,Z$54,Z$58,Z$62))</f>
        <v>0</v>
      </c>
      <c r="AC30" s="15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40">
        <f>AC30*AC$10+AD30*AD$10+AE30*AE$10+AF30*AF$10+AG30*AG$10+AH30*AH$10+AI30*AI$10+AJ30*AJ$10</f>
        <v>0</v>
      </c>
      <c r="AL30" s="41">
        <f>AK30*1000/(MAX(AK$14,AK$18,AK$22,AK$26,AK$30,AK$34,AK$38,AK$42,AK$46,AK$50,AK$54,AK$58,AK$62,AK$66))</f>
        <v>0</v>
      </c>
    </row>
    <row r="31" spans="1:38" ht="12.75" customHeight="1" thickBot="1">
      <c r="A31" s="94"/>
      <c r="B31" s="102"/>
      <c r="C31" s="103"/>
      <c r="D31" s="103"/>
      <c r="E31" s="103"/>
      <c r="F31" s="104"/>
      <c r="G31" s="15">
        <v>10</v>
      </c>
      <c r="H31" s="16">
        <v>2</v>
      </c>
      <c r="I31" s="16">
        <v>3</v>
      </c>
      <c r="J31" s="16">
        <v>2</v>
      </c>
      <c r="K31" s="16">
        <v>5</v>
      </c>
      <c r="L31" s="16">
        <v>0</v>
      </c>
      <c r="M31" s="16">
        <v>0</v>
      </c>
      <c r="N31" s="16">
        <v>0</v>
      </c>
      <c r="O31" s="40">
        <f>G31*G$10+H31*H$10+I31*I$10+J31*J$10+K31*K$10+L31*L$10+M31*M$10+N31*N$10</f>
        <v>44</v>
      </c>
      <c r="P31" s="41">
        <f>O31*1000/(MAX(O$15,O$19,O$23,O$27,O$31,O$35,O$39,O$43,O$47,O$51,O$55))</f>
        <v>419.04761904761904</v>
      </c>
      <c r="R31" s="15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40">
        <f>R31*R$10+S31*S$10+T31*T$10+U31*U$10+V31*V$10+W31*W$10+X31*X$10+Y31*Y$10</f>
        <v>0</v>
      </c>
      <c r="AA31" s="41">
        <f>Z31*1000/(MAX(Z$15,Z$19,Z$23,Z$27,Z$31,Z$35,Z$39,Z$43,Z$47,Z$51,Z$55,Z$59,Z$63))</f>
        <v>0</v>
      </c>
      <c r="AC31" s="15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40">
        <f>AC31*AC$10+AD31*AD$10+AE31*AE$10+AF31*AF$10+AG31*AG$10+AH31*AH$10+AI31*AI$10+AJ31*AJ$10</f>
        <v>0</v>
      </c>
      <c r="AL31" s="41">
        <f>AK31*1000/(MAX(AK$15,AK$19,AK$23,AK$27,AK$31,AK$35,AK$39,AK$43,AK$47,AK$51,AK$55,AK$59,AK$63,AK$67))</f>
        <v>0</v>
      </c>
    </row>
    <row r="32" spans="1:38" ht="12.75" customHeight="1" thickBot="1">
      <c r="A32" s="95"/>
      <c r="B32" s="37">
        <f>G32</f>
        <v>840.5352223534042</v>
      </c>
      <c r="C32" s="19">
        <f>R32</f>
        <v>0</v>
      </c>
      <c r="D32" s="20">
        <f>AC32</f>
        <v>0</v>
      </c>
      <c r="E32" s="21" t="e">
        <f>#REF!</f>
        <v>#REF!</v>
      </c>
      <c r="F32" s="22" t="e">
        <f>#REF!</f>
        <v>#REF!</v>
      </c>
      <c r="G32" s="77">
        <f>P29+P30+P31-MIN(P29,P30,P31)</f>
        <v>840.5352223534042</v>
      </c>
      <c r="H32" s="78"/>
      <c r="I32" s="78"/>
      <c r="J32" s="78"/>
      <c r="K32" s="78"/>
      <c r="L32" s="78"/>
      <c r="M32" s="78"/>
      <c r="N32" s="78"/>
      <c r="O32" s="78"/>
      <c r="P32" s="79"/>
      <c r="R32" s="77">
        <f>AA29+AA30+AA31-MIN(AA29,AA30,AA31)</f>
        <v>0</v>
      </c>
      <c r="S32" s="78"/>
      <c r="T32" s="78"/>
      <c r="U32" s="78"/>
      <c r="V32" s="78"/>
      <c r="W32" s="78"/>
      <c r="X32" s="78"/>
      <c r="Y32" s="78"/>
      <c r="Z32" s="78"/>
      <c r="AA32" s="79"/>
      <c r="AC32" s="77">
        <f>AL29+AL30+AL31-MIN(AL29,AL30,AL31)</f>
        <v>0</v>
      </c>
      <c r="AD32" s="78"/>
      <c r="AE32" s="78"/>
      <c r="AF32" s="78"/>
      <c r="AG32" s="78"/>
      <c r="AH32" s="78"/>
      <c r="AI32" s="78"/>
      <c r="AJ32" s="78"/>
      <c r="AK32" s="78"/>
      <c r="AL32" s="79"/>
    </row>
    <row r="33" spans="1:38" ht="12.75" customHeight="1">
      <c r="A33" s="93">
        <f>Clasifficación!A15</f>
        <v>6</v>
      </c>
      <c r="B33" s="96" t="str">
        <f>Clasifficación!B15</f>
        <v>Felipe García Aparicio</v>
      </c>
      <c r="C33" s="97"/>
      <c r="D33" s="97"/>
      <c r="E33" s="97"/>
      <c r="F33" s="98"/>
      <c r="G33" s="12">
        <v>10</v>
      </c>
      <c r="H33" s="13">
        <v>2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38">
        <f>G33*G$10+H33*H$10+I33*I$10+J33*J$10+K33*K$10+L33*L$10+M33*M$10+N33*N$10</f>
        <v>17</v>
      </c>
      <c r="P33" s="39">
        <f>O33*1000/(MAX(O$13,O$17,O$21,O$25,O$29,O$33,O$37,O$41,O$45,O$49,O$53))</f>
        <v>145.2991452991453</v>
      </c>
      <c r="R33" s="12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38">
        <f>R33*R$10+S33*S$10+T33*T$10+U33*U$10+V33*V$10+W33*W$10+X33*X$10+Y33*Y$10</f>
        <v>0</v>
      </c>
      <c r="AA33" s="39">
        <f>Z33*1000/(MAX(Z$13,Z$17,Z$21,Z$25,Z$29,Z$33,Z$37,Z$41,Z$45,Z$49,Z$53,Z$57,Z$61))</f>
        <v>0</v>
      </c>
      <c r="AC33" s="12">
        <v>6</v>
      </c>
      <c r="AD33" s="13">
        <v>3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38">
        <f>AC33*AC$10+AD33*AD$10+AE33*AE$10+AF33*AF$10+AG33*AG$10+AH33*AH$10+AI33*AI$10+AJ33*AJ$10</f>
        <v>12</v>
      </c>
      <c r="AL33" s="39">
        <f>AK33*1000/(MAX(AK$13,AK$17,AK$21,AK$25,AK$29,AK$33,AK$37,AK$41,AK$45,AK$49,AK$53,AK$57,AK$61,AK$65))</f>
        <v>79.47019867549669</v>
      </c>
    </row>
    <row r="34" spans="1:38" ht="12.75" customHeight="1">
      <c r="A34" s="94"/>
      <c r="B34" s="99"/>
      <c r="C34" s="100"/>
      <c r="D34" s="100"/>
      <c r="E34" s="100"/>
      <c r="F34" s="101"/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40">
        <f>G34*G$10+H34*H$10+I34*I$10+J34*J$10+K34*K$10+L34*L$10+M34*M$10+N34*N$10</f>
        <v>0</v>
      </c>
      <c r="P34" s="41">
        <f>O34*1000/(MAX(O$14,O$18,O$22,O$26,O$30,O$34,O$38,O$42,O$46,O$50,O$54))</f>
        <v>0</v>
      </c>
      <c r="R34" s="15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40">
        <f>R34*R$10+S34*S$10+T34*T$10+U34*U$10+V34*V$10+W34*W$10+X34*X$10+Y34*Y$10</f>
        <v>0</v>
      </c>
      <c r="AA34" s="41">
        <f>Z34*1000/(MAX(Z$14,Z$18,Z$22,Z$26,Z$30,Z$34,Z$38,Z$42,Z$46,Z$50,Z$54,Z$58,Z$62))</f>
        <v>0</v>
      </c>
      <c r="AC34" s="15">
        <v>5</v>
      </c>
      <c r="AD34" s="16">
        <v>1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40">
        <f>AC34*AC$10+AD34*AD$10+AE34*AE$10+AF34*AF$10+AG34*AG$10+AH34*AH$10+AI34*AI$10+AJ34*AJ$10</f>
        <v>7</v>
      </c>
      <c r="AL34" s="41">
        <f>AK34*1000/(MAX(AK$14,AK$18,AK$22,AK$26,AK$30,AK$34,AK$38,AK$42,AK$46,AK$50,AK$54,AK$58,AK$62,AK$66))</f>
        <v>46.35761589403973</v>
      </c>
    </row>
    <row r="35" spans="1:38" ht="12.75" customHeight="1" thickBot="1">
      <c r="A35" s="94"/>
      <c r="B35" s="102"/>
      <c r="C35" s="103"/>
      <c r="D35" s="103"/>
      <c r="E35" s="103"/>
      <c r="F35" s="104"/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40">
        <f>G35*G$10+H35*H$10+I35*I$10+J35*J$10+K35*K$10+L35*L$10+M35*M$10+N35*N$10</f>
        <v>0</v>
      </c>
      <c r="P35" s="41">
        <f>O35*1000/(MAX(O$15,O$19,O$23,O$27,O$31,O$35,O$39,O$43,O$47,O$51,O$55))</f>
        <v>0</v>
      </c>
      <c r="R35" s="15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40">
        <f>R35*R$10+S35*S$10+T35*T$10+U35*U$10+V35*V$10+W35*W$10+X35*X$10+Y35*Y$10</f>
        <v>0</v>
      </c>
      <c r="AA35" s="41">
        <f>Z35*1000/(MAX(Z$15,Z$19,Z$23,Z$27,Z$31,Z$35,Z$39,Z$43,Z$47,Z$51,Z$55,Z$59,Z$63))</f>
        <v>0</v>
      </c>
      <c r="AC35" s="15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40">
        <f>AC35*AC$10+AD35*AD$10+AE35*AE$10+AF35*AF$10+AG35*AG$10+AH35*AH$10+AI35*AI$10+AJ35*AJ$10</f>
        <v>0</v>
      </c>
      <c r="AL35" s="41">
        <f>AK35*1000/(MAX(AK$15,AK$19,AK$23,AK$27,AK$31,AK$35,AK$39,AK$43,AK$47,AK$51,AK$55,AK$59,AK$63,AK$67))</f>
        <v>0</v>
      </c>
    </row>
    <row r="36" spans="1:38" ht="12.75" customHeight="1" thickBot="1">
      <c r="A36" s="95"/>
      <c r="B36" s="37">
        <f>G36</f>
        <v>145.2991452991453</v>
      </c>
      <c r="C36" s="19">
        <f>R36</f>
        <v>0</v>
      </c>
      <c r="D36" s="20">
        <f>AC36</f>
        <v>125.82781456953643</v>
      </c>
      <c r="E36" s="21" t="e">
        <f>#REF!</f>
        <v>#REF!</v>
      </c>
      <c r="F36" s="22" t="e">
        <f>#REF!</f>
        <v>#REF!</v>
      </c>
      <c r="G36" s="77">
        <f>P33+P34+P35-MIN(P33,P34,P35)</f>
        <v>145.2991452991453</v>
      </c>
      <c r="H36" s="78"/>
      <c r="I36" s="78"/>
      <c r="J36" s="78"/>
      <c r="K36" s="78"/>
      <c r="L36" s="78"/>
      <c r="M36" s="78"/>
      <c r="N36" s="78"/>
      <c r="O36" s="78"/>
      <c r="P36" s="79"/>
      <c r="R36" s="77">
        <f>AA33+AA34+AA35-MIN(AA33,AA34,AA35)</f>
        <v>0</v>
      </c>
      <c r="S36" s="78"/>
      <c r="T36" s="78"/>
      <c r="U36" s="78"/>
      <c r="V36" s="78"/>
      <c r="W36" s="78"/>
      <c r="X36" s="78"/>
      <c r="Y36" s="78"/>
      <c r="Z36" s="78"/>
      <c r="AA36" s="79"/>
      <c r="AC36" s="77">
        <f>AL33+AL34+AL35-MIN(AL33,AL34,AL35)</f>
        <v>125.82781456953643</v>
      </c>
      <c r="AD36" s="78"/>
      <c r="AE36" s="78"/>
      <c r="AF36" s="78"/>
      <c r="AG36" s="78"/>
      <c r="AH36" s="78"/>
      <c r="AI36" s="78"/>
      <c r="AJ36" s="78"/>
      <c r="AK36" s="78"/>
      <c r="AL36" s="79"/>
    </row>
    <row r="37" spans="1:38" ht="12.75" customHeight="1">
      <c r="A37" s="93">
        <f>Clasifficación!A16</f>
        <v>7</v>
      </c>
      <c r="B37" s="96" t="str">
        <f>Clasifficación!B16</f>
        <v>Julio Ángel Contreras Argento</v>
      </c>
      <c r="C37" s="109"/>
      <c r="D37" s="109"/>
      <c r="E37" s="109"/>
      <c r="F37" s="110"/>
      <c r="G37" s="12">
        <v>10</v>
      </c>
      <c r="H37" s="13">
        <v>6</v>
      </c>
      <c r="I37" s="13">
        <v>5</v>
      </c>
      <c r="J37" s="13">
        <v>4</v>
      </c>
      <c r="K37" s="13">
        <v>6</v>
      </c>
      <c r="L37" s="13">
        <v>3</v>
      </c>
      <c r="M37" s="13">
        <v>5</v>
      </c>
      <c r="N37" s="13">
        <v>10</v>
      </c>
      <c r="O37" s="38">
        <f>G37*G$10+H37*H$10+I37*I$10+J37*J$10+K37*K$10+L37*L$10+M37*M$10+N37*N$10</f>
        <v>109</v>
      </c>
      <c r="P37" s="39">
        <f>O37*1000/(MAX(O$13,O$17,O$21,O$25,O$29,O$33,O$37,O$41,O$45,O$49,O$53))</f>
        <v>931.6239316239316</v>
      </c>
      <c r="R37" s="12">
        <v>10</v>
      </c>
      <c r="S37" s="13">
        <v>6</v>
      </c>
      <c r="T37" s="13">
        <v>5</v>
      </c>
      <c r="U37" s="13">
        <v>6</v>
      </c>
      <c r="V37" s="13">
        <v>6</v>
      </c>
      <c r="W37" s="13">
        <v>6</v>
      </c>
      <c r="X37" s="13">
        <v>5</v>
      </c>
      <c r="Y37" s="13">
        <v>10</v>
      </c>
      <c r="Z37" s="38">
        <f>R37*R$10+S37*S$10+T37*T$10+U37*U$10+V37*V$10+W37*W$10+X37*X$10+Y37*Y$10</f>
        <v>127</v>
      </c>
      <c r="AA37" s="39">
        <f>Z37*1000/(MAX(Z$13,Z$17,Z$21,Z$25,Z$29,Z$33,Z$37,Z$41,Z$45,Z$49,Z$53,Z$57,Z$61))</f>
        <v>969.4656488549618</v>
      </c>
      <c r="AC37" s="12">
        <v>6</v>
      </c>
      <c r="AD37" s="13">
        <v>6</v>
      </c>
      <c r="AE37" s="13">
        <v>6</v>
      </c>
      <c r="AF37" s="13">
        <v>4</v>
      </c>
      <c r="AG37" s="13">
        <v>0</v>
      </c>
      <c r="AH37" s="13">
        <v>4</v>
      </c>
      <c r="AI37" s="13">
        <v>5</v>
      </c>
      <c r="AJ37" s="13">
        <v>5</v>
      </c>
      <c r="AK37" s="38">
        <f>AC37*AC$10+AD37*AD$10+AE37*AE$10+AF37*AF$10+AG37*AG$10+AH37*AH$10+AI37*AI$10+AJ37*AJ$10</f>
        <v>89</v>
      </c>
      <c r="AL37" s="39">
        <f>AK37*1000/(MAX(AK$13,AK$17,AK$21,AK$25,AK$29,AK$33,AK$37,AK$41,AK$45,AK$49,AK$53,AK$57,AK$61,AK$65))</f>
        <v>589.4039735099337</v>
      </c>
    </row>
    <row r="38" spans="1:38" ht="12.75" customHeight="1">
      <c r="A38" s="94"/>
      <c r="B38" s="111"/>
      <c r="C38" s="112"/>
      <c r="D38" s="112"/>
      <c r="E38" s="112"/>
      <c r="F38" s="113"/>
      <c r="G38" s="15">
        <v>10</v>
      </c>
      <c r="H38" s="16">
        <v>5</v>
      </c>
      <c r="I38" s="16">
        <v>5</v>
      </c>
      <c r="J38" s="16">
        <v>5</v>
      </c>
      <c r="K38" s="16">
        <v>2</v>
      </c>
      <c r="L38" s="16">
        <v>3</v>
      </c>
      <c r="M38" s="16">
        <v>5</v>
      </c>
      <c r="N38" s="16">
        <v>10</v>
      </c>
      <c r="O38" s="40">
        <f>G38*G$10+H38*H$10+I38*I$10+J38*J$10+K38*K$10+L38*L$10+M38*M$10+N38*N$10</f>
        <v>98</v>
      </c>
      <c r="P38" s="41">
        <f>O38*1000/(MAX(O$14,O$18,O$22,O$26,O$30,O$34,O$38,O$42,O$46,O$50,O$54))</f>
        <v>809.9173553719008</v>
      </c>
      <c r="R38" s="15">
        <v>10</v>
      </c>
      <c r="S38" s="16">
        <v>5</v>
      </c>
      <c r="T38" s="16">
        <v>5</v>
      </c>
      <c r="U38" s="16">
        <v>5</v>
      </c>
      <c r="V38" s="16">
        <v>0</v>
      </c>
      <c r="W38" s="16">
        <v>0</v>
      </c>
      <c r="X38" s="16">
        <v>0</v>
      </c>
      <c r="Y38" s="16">
        <v>0</v>
      </c>
      <c r="Z38" s="40">
        <f>R38*R$10+S38*S$10+T38*T$10+U38*U$10+V38*V$10+W38*W$10+X38*X$10+Y38*Y$10</f>
        <v>50</v>
      </c>
      <c r="AA38" s="41">
        <f>Z38*1000/(MAX(Z$14,Z$18,Z$22,Z$26,Z$30,Z$34,Z$38,Z$42,Z$46,Z$50,Z$54,Z$58,Z$62))</f>
        <v>378.7878787878788</v>
      </c>
      <c r="AC38" s="15">
        <v>6</v>
      </c>
      <c r="AD38" s="16">
        <v>7</v>
      </c>
      <c r="AE38" s="16">
        <v>7</v>
      </c>
      <c r="AF38" s="16">
        <v>6</v>
      </c>
      <c r="AG38" s="16">
        <v>7</v>
      </c>
      <c r="AH38" s="16">
        <v>4</v>
      </c>
      <c r="AI38" s="16">
        <v>6</v>
      </c>
      <c r="AJ38" s="16">
        <v>5</v>
      </c>
      <c r="AK38" s="40">
        <f>AC38*AC$10+AD38*AD$10+AE38*AE$10+AF38*AF$10+AG38*AG$10+AH38*AH$10+AI38*AI$10+AJ38*AJ$10</f>
        <v>125</v>
      </c>
      <c r="AL38" s="41">
        <f>AK38*1000/(MAX(AK$14,AK$18,AK$22,AK$26,AK$30,AK$34,AK$38,AK$42,AK$46,AK$50,AK$54,AK$58,AK$62,AK$66))</f>
        <v>827.8145695364238</v>
      </c>
    </row>
    <row r="39" spans="1:38" ht="12.75" customHeight="1" thickBot="1">
      <c r="A39" s="94"/>
      <c r="B39" s="114"/>
      <c r="C39" s="115"/>
      <c r="D39" s="115"/>
      <c r="E39" s="115"/>
      <c r="F39" s="116"/>
      <c r="G39" s="15">
        <v>10</v>
      </c>
      <c r="H39" s="16">
        <v>5</v>
      </c>
      <c r="I39" s="16">
        <v>4</v>
      </c>
      <c r="J39" s="16">
        <v>3</v>
      </c>
      <c r="K39" s="16">
        <v>0</v>
      </c>
      <c r="L39" s="16">
        <v>2</v>
      </c>
      <c r="M39" s="16">
        <v>5</v>
      </c>
      <c r="N39" s="16">
        <v>10</v>
      </c>
      <c r="O39" s="40">
        <f>G39*G$10+H39*H$10+I39*I$10+J39*J$10+K39*K$10+L39*L$10+M39*M$10+N39*N$10</f>
        <v>79</v>
      </c>
      <c r="P39" s="41">
        <f>O39*1000/(MAX(O$15,O$19,O$23,O$27,O$31,O$35,O$39,O$43,O$47,O$51,O$55))</f>
        <v>752.3809523809524</v>
      </c>
      <c r="R39" s="15">
        <v>10</v>
      </c>
      <c r="S39" s="16">
        <v>5</v>
      </c>
      <c r="T39" s="16">
        <v>5</v>
      </c>
      <c r="U39" s="16">
        <v>5</v>
      </c>
      <c r="V39" s="16">
        <v>6</v>
      </c>
      <c r="W39" s="16">
        <v>5</v>
      </c>
      <c r="X39" s="16">
        <v>2</v>
      </c>
      <c r="Y39" s="16">
        <v>10</v>
      </c>
      <c r="Z39" s="40">
        <f>R39*R$10+S39*S$10+T39*T$10+U39*U$10+V39*V$10+W39*W$10+X39*X$10+Y39*Y$10</f>
        <v>106</v>
      </c>
      <c r="AA39" s="41">
        <f>Z39*1000/(MAX(Z$15,Z$19,Z$23,Z$27,Z$31,Z$35,Z$39,Z$43,Z$47,Z$51,Z$55,Z$59,Z$63))</f>
        <v>803.030303030303</v>
      </c>
      <c r="AC39" s="15">
        <v>6</v>
      </c>
      <c r="AD39" s="16">
        <v>6</v>
      </c>
      <c r="AE39" s="16">
        <v>5</v>
      </c>
      <c r="AF39" s="16">
        <v>4</v>
      </c>
      <c r="AG39" s="16">
        <v>6</v>
      </c>
      <c r="AH39" s="16">
        <v>6</v>
      </c>
      <c r="AI39" s="16">
        <v>5</v>
      </c>
      <c r="AJ39" s="16">
        <v>6</v>
      </c>
      <c r="AK39" s="40">
        <f>AC39*AC$10+AD39*AD$10+AE39*AE$10+AF39*AF$10+AG39*AG$10+AH39*AH$10+AI39*AI$10+AJ39*AJ$10</f>
        <v>113</v>
      </c>
      <c r="AL39" s="41">
        <f>AK39*1000/(MAX(AK$15,AK$19,AK$23,AK$27,AK$31,AK$35,AK$39,AK$43,AK$47,AK$51,AK$55,AK$59,AK$63,AK$67))</f>
        <v>795.7746478873239</v>
      </c>
    </row>
    <row r="40" spans="1:38" ht="12.75" customHeight="1" thickBot="1">
      <c r="A40" s="95"/>
      <c r="B40" s="37">
        <f>G40</f>
        <v>1741.5412869958327</v>
      </c>
      <c r="C40" s="19">
        <f>R40</f>
        <v>1772.495951885265</v>
      </c>
      <c r="D40" s="20">
        <f>AC40</f>
        <v>1623.5892174237479</v>
      </c>
      <c r="E40" s="21" t="e">
        <f>#REF!</f>
        <v>#REF!</v>
      </c>
      <c r="F40" s="22" t="e">
        <f>#REF!</f>
        <v>#REF!</v>
      </c>
      <c r="G40" s="77">
        <f>P37+P38+P39-MIN(P37,P38,P39)</f>
        <v>1741.5412869958327</v>
      </c>
      <c r="H40" s="78"/>
      <c r="I40" s="78"/>
      <c r="J40" s="78"/>
      <c r="K40" s="78"/>
      <c r="L40" s="78"/>
      <c r="M40" s="78"/>
      <c r="N40" s="78"/>
      <c r="O40" s="78"/>
      <c r="P40" s="79"/>
      <c r="R40" s="77">
        <f>AA37+AA38+AA39-MIN(AA37,AA38,AA39)</f>
        <v>1772.495951885265</v>
      </c>
      <c r="S40" s="78"/>
      <c r="T40" s="78"/>
      <c r="U40" s="78"/>
      <c r="V40" s="78"/>
      <c r="W40" s="78"/>
      <c r="X40" s="78"/>
      <c r="Y40" s="78"/>
      <c r="Z40" s="78"/>
      <c r="AA40" s="79"/>
      <c r="AC40" s="77">
        <f>AL37+AL38+AL39-MIN(AL37,AL38,AL39)</f>
        <v>1623.5892174237479</v>
      </c>
      <c r="AD40" s="78"/>
      <c r="AE40" s="78"/>
      <c r="AF40" s="78"/>
      <c r="AG40" s="78"/>
      <c r="AH40" s="78"/>
      <c r="AI40" s="78"/>
      <c r="AJ40" s="78"/>
      <c r="AK40" s="78"/>
      <c r="AL40" s="79"/>
    </row>
    <row r="41" spans="1:38" ht="12.75" customHeight="1">
      <c r="A41" s="93">
        <f>Clasifficación!A17</f>
        <v>8</v>
      </c>
      <c r="B41" s="96" t="str">
        <f>Clasifficación!B17</f>
        <v>Ángel Bueno</v>
      </c>
      <c r="C41" s="97"/>
      <c r="D41" s="97"/>
      <c r="E41" s="97"/>
      <c r="F41" s="98"/>
      <c r="G41" s="12">
        <v>10</v>
      </c>
      <c r="H41" s="13">
        <v>1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13">
        <v>10</v>
      </c>
      <c r="O41" s="38">
        <f>G41*G$10+H41*H$10+I41*I$10+J41*J$10+K41*K$10+L41*L$10+M41*M$10+N41*N$10</f>
        <v>25</v>
      </c>
      <c r="P41" s="39">
        <f>O41*1000/(MAX(O$13,O$17,O$21,O$25,O$29,O$33,O$37,O$41,O$45,O$49,O$53))</f>
        <v>213.67521367521368</v>
      </c>
      <c r="R41" s="12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38">
        <f>R41*R$10+S41*S$10+T41*T$10+U41*U$10+V41*V$10+W41*W$10+X41*X$10+Y41*Y$10</f>
        <v>0</v>
      </c>
      <c r="AA41" s="39">
        <f>Z41*1000/(MAX(Z$13,Z$17,Z$21,Z$25,Z$29,Z$33,Z$37,Z$41,Z$45,Z$49,Z$53,Z$57,Z$61))</f>
        <v>0</v>
      </c>
      <c r="AC41" s="12">
        <v>6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38">
        <f>AC41*AC$10+AD41*AD$10+AE41*AE$10+AF41*AF$10+AG41*AG$10+AH41*AH$10+AI41*AI$10+AJ41*AJ$10</f>
        <v>6</v>
      </c>
      <c r="AL41" s="39">
        <f>AK41*1000/(MAX(AK$13,AK$17,AK$21,AK$25,AK$29,AK$33,AK$37,AK$41,AK$45,AK$49,AK$53,AK$57,AK$61,AK$65))</f>
        <v>39.735099337748345</v>
      </c>
    </row>
    <row r="42" spans="1:38" ht="12.75" customHeight="1">
      <c r="A42" s="94"/>
      <c r="B42" s="99"/>
      <c r="C42" s="100"/>
      <c r="D42" s="100"/>
      <c r="E42" s="100"/>
      <c r="F42" s="101"/>
      <c r="G42" s="15">
        <v>10</v>
      </c>
      <c r="H42" s="16">
        <v>2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40">
        <f>G42*G$10+H42*H$10+I42*I$10+J42*J$10+K42*K$10+L42*L$10+M42*M$10+N42*N$10</f>
        <v>14</v>
      </c>
      <c r="P42" s="41">
        <f>O42*1000/(MAX(O$14,O$18,O$22,O$26,O$30,O$34,O$38,O$42,O$46,O$50,O$54))</f>
        <v>115.70247933884298</v>
      </c>
      <c r="R42" s="15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40">
        <f>R42*R$10+S42*S$10+T42*T$10+U42*U$10+V42*V$10+W42*W$10+X42*X$10+Y42*Y$10</f>
        <v>0</v>
      </c>
      <c r="AA42" s="41">
        <f>Z42*1000/(MAX(Z$14,Z$18,Z$22,Z$26,Z$30,Z$34,Z$38,Z$42,Z$46,Z$50,Z$54,Z$58,Z$62))</f>
        <v>0</v>
      </c>
      <c r="AC42" s="15">
        <v>5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40">
        <f>AC42*AC$10+AD42*AD$10+AE42*AE$10+AF42*AF$10+AG42*AG$10+AH42*AH$10+AI42*AI$10+AJ42*AJ$10</f>
        <v>5</v>
      </c>
      <c r="AL42" s="41">
        <f>AK42*1000/(MAX(AK$14,AK$18,AK$22,AK$26,AK$30,AK$34,AK$38,AK$42,AK$46,AK$50,AK$54,AK$58,AK$62,AK$66))</f>
        <v>33.11258278145695</v>
      </c>
    </row>
    <row r="43" spans="1:38" ht="12.75" customHeight="1" thickBot="1">
      <c r="A43" s="94"/>
      <c r="B43" s="102"/>
      <c r="C43" s="103"/>
      <c r="D43" s="103"/>
      <c r="E43" s="103"/>
      <c r="F43" s="104"/>
      <c r="G43" s="15">
        <v>10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40">
        <f>G43*G$10+H43*H$10+I43*I$10+J43*J$10+K43*K$10+L43*L$10+M43*M$10+N43*N$10</f>
        <v>10</v>
      </c>
      <c r="P43" s="41">
        <f>O43*1000/(MAX(O$15,O$19,O$23,O$27,O$31,O$35,O$39,O$43,O$47,O$51,O$55))</f>
        <v>95.23809523809524</v>
      </c>
      <c r="R43" s="15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40">
        <f>R43*R$10+S43*S$10+T43*T$10+U43*U$10+V43*V$10+W43*W$10+X43*X$10+Y43*Y$10</f>
        <v>0</v>
      </c>
      <c r="AA43" s="41">
        <f>Z43*1000/(MAX(Z$15,Z$19,Z$23,Z$27,Z$31,Z$35,Z$39,Z$43,Z$47,Z$51,Z$55,Z$59,Z$63))</f>
        <v>0</v>
      </c>
      <c r="AC43" s="15">
        <v>6</v>
      </c>
      <c r="AD43" s="16">
        <v>3</v>
      </c>
      <c r="AE43" s="16">
        <v>4</v>
      </c>
      <c r="AF43" s="16">
        <v>3</v>
      </c>
      <c r="AG43" s="16">
        <v>3</v>
      </c>
      <c r="AH43" s="16">
        <v>3</v>
      </c>
      <c r="AI43" s="16">
        <v>4</v>
      </c>
      <c r="AJ43" s="16">
        <v>5</v>
      </c>
      <c r="AK43" s="40">
        <f>AC43*AC$10+AD43*AD$10+AE43*AE$10+AF43*AF$10+AG43*AG$10+AH43*AH$10+AI43*AI$10+AJ43*AJ$10</f>
        <v>75</v>
      </c>
      <c r="AL43" s="41">
        <f>AK43*1000/(MAX(AK$15,AK$19,AK$23,AK$27,AK$31,AK$35,AK$39,AK$43,AK$47,AK$51,AK$55,AK$59,AK$63,AK$67))</f>
        <v>528.169014084507</v>
      </c>
    </row>
    <row r="44" spans="1:38" ht="12.75" customHeight="1" thickBot="1">
      <c r="A44" s="95"/>
      <c r="B44" s="37">
        <f>G44</f>
        <v>329.37769301405666</v>
      </c>
      <c r="C44" s="19">
        <f>R44</f>
        <v>0</v>
      </c>
      <c r="D44" s="20">
        <f>AC44</f>
        <v>567.9041134222554</v>
      </c>
      <c r="E44" s="21" t="e">
        <f>#REF!</f>
        <v>#REF!</v>
      </c>
      <c r="F44" s="22" t="e">
        <f>#REF!</f>
        <v>#REF!</v>
      </c>
      <c r="G44" s="77">
        <f>P41+P42+P43-MIN(P41,P42,P43)</f>
        <v>329.37769301405666</v>
      </c>
      <c r="H44" s="78"/>
      <c r="I44" s="78"/>
      <c r="J44" s="78"/>
      <c r="K44" s="78"/>
      <c r="L44" s="78"/>
      <c r="M44" s="78"/>
      <c r="N44" s="78"/>
      <c r="O44" s="78"/>
      <c r="P44" s="79"/>
      <c r="R44" s="77">
        <f>AA41+AA42+AA43-MIN(AA41,AA42,AA43)</f>
        <v>0</v>
      </c>
      <c r="S44" s="78"/>
      <c r="T44" s="78"/>
      <c r="U44" s="78"/>
      <c r="V44" s="78"/>
      <c r="W44" s="78"/>
      <c r="X44" s="78"/>
      <c r="Y44" s="78"/>
      <c r="Z44" s="78"/>
      <c r="AA44" s="79"/>
      <c r="AC44" s="77">
        <f>AL41+AL42+AL43-MIN(AL41,AL42,AL43)</f>
        <v>567.9041134222554</v>
      </c>
      <c r="AD44" s="78"/>
      <c r="AE44" s="78"/>
      <c r="AF44" s="78"/>
      <c r="AG44" s="78"/>
      <c r="AH44" s="78"/>
      <c r="AI44" s="78"/>
      <c r="AJ44" s="78"/>
      <c r="AK44" s="78"/>
      <c r="AL44" s="79"/>
    </row>
    <row r="45" spans="1:38" ht="12.75" customHeight="1">
      <c r="A45" s="93">
        <f>Clasifficación!A18</f>
        <v>9</v>
      </c>
      <c r="B45" s="96" t="str">
        <f>Clasifficación!B18</f>
        <v>Juan José Engo</v>
      </c>
      <c r="C45" s="97"/>
      <c r="D45" s="97"/>
      <c r="E45" s="97"/>
      <c r="F45" s="98"/>
      <c r="G45" s="12">
        <v>10</v>
      </c>
      <c r="H45" s="13">
        <v>5</v>
      </c>
      <c r="I45" s="13">
        <v>4</v>
      </c>
      <c r="J45" s="13">
        <v>4</v>
      </c>
      <c r="K45" s="13">
        <v>4</v>
      </c>
      <c r="L45" s="13">
        <v>4</v>
      </c>
      <c r="M45" s="13">
        <v>0</v>
      </c>
      <c r="N45" s="13">
        <v>10</v>
      </c>
      <c r="O45" s="38">
        <f>G45*G$10+H45*H$10+I45*I$10+J45*J$10+K45*K$10+L45*L$10+M45*M$10+N45*N$10</f>
        <v>82</v>
      </c>
      <c r="P45" s="39">
        <f>O45*1000/(MAX(O$13,O$17,O$21,O$25,O$29,O$33,O$37,O$41,O$45,O$49,O$53))</f>
        <v>700.8547008547008</v>
      </c>
      <c r="R45" s="12">
        <v>10</v>
      </c>
      <c r="S45" s="13">
        <v>5</v>
      </c>
      <c r="T45" s="13">
        <v>5</v>
      </c>
      <c r="U45" s="13">
        <v>5</v>
      </c>
      <c r="V45" s="13">
        <v>0</v>
      </c>
      <c r="W45" s="13">
        <v>4</v>
      </c>
      <c r="X45" s="13">
        <v>5</v>
      </c>
      <c r="Y45" s="13">
        <v>10</v>
      </c>
      <c r="Z45" s="38">
        <f>R45*R$10+S45*S$10+T45*T$10+U45*U$10+V45*V$10+W45*W$10+X45*X$10+Y45*Y$10</f>
        <v>96</v>
      </c>
      <c r="AA45" s="39">
        <f>Z45*1000/(MAX(Z$13,Z$17,Z$21,Z$25,Z$29,Z$33,Z$37,Z$41,Z$45,Z$49,Z$53,Z$57,Z$61))</f>
        <v>732.824427480916</v>
      </c>
      <c r="AC45" s="12">
        <v>6</v>
      </c>
      <c r="AD45" s="13">
        <v>5</v>
      </c>
      <c r="AE45" s="13">
        <v>4</v>
      </c>
      <c r="AF45" s="13">
        <v>4</v>
      </c>
      <c r="AG45" s="13">
        <v>4</v>
      </c>
      <c r="AH45" s="13">
        <v>4</v>
      </c>
      <c r="AI45" s="13">
        <v>5</v>
      </c>
      <c r="AJ45" s="13">
        <v>7</v>
      </c>
      <c r="AK45" s="38">
        <f>AC45*AC$10+AD45*AD$10+AE45*AE$10+AF45*AF$10+AG45*AG$10+AH45*AH$10+AI45*AI$10+AJ45*AJ$10</f>
        <v>95</v>
      </c>
      <c r="AL45" s="39">
        <f>AK45*1000/(MAX(AK$13,AK$17,AK$21,AK$25,AK$29,AK$33,AK$37,AK$41,AK$45,AK$49,AK$53,AK$57,AK$61,AK$65))</f>
        <v>629.1390728476821</v>
      </c>
    </row>
    <row r="46" spans="1:38" ht="12.75" customHeight="1">
      <c r="A46" s="94"/>
      <c r="B46" s="99"/>
      <c r="C46" s="100"/>
      <c r="D46" s="100"/>
      <c r="E46" s="100"/>
      <c r="F46" s="101"/>
      <c r="G46" s="15">
        <v>10</v>
      </c>
      <c r="H46" s="16">
        <v>5</v>
      </c>
      <c r="I46" s="16">
        <v>0</v>
      </c>
      <c r="J46" s="16">
        <v>3</v>
      </c>
      <c r="K46" s="16">
        <v>0</v>
      </c>
      <c r="L46" s="16">
        <v>0</v>
      </c>
      <c r="M46" s="16">
        <v>0</v>
      </c>
      <c r="N46" s="16">
        <v>0</v>
      </c>
      <c r="O46" s="40">
        <f>G46*G$10+H46*H$10+I46*I$10+J46*J$10+K46*K$10+L46*L$10+M46*M$10+N46*N$10</f>
        <v>29</v>
      </c>
      <c r="P46" s="41">
        <f>O46*1000/(MAX(O$14,O$18,O$22,O$26,O$30,O$34,O$38,O$42,O$46,O$50,O$54))</f>
        <v>239.6694214876033</v>
      </c>
      <c r="R46" s="15">
        <v>10</v>
      </c>
      <c r="S46" s="16">
        <v>6</v>
      </c>
      <c r="T46" s="16">
        <v>5</v>
      </c>
      <c r="U46" s="16">
        <v>4</v>
      </c>
      <c r="V46" s="16">
        <v>2</v>
      </c>
      <c r="W46" s="16">
        <v>3</v>
      </c>
      <c r="X46" s="16">
        <v>2</v>
      </c>
      <c r="Y46" s="16">
        <v>10</v>
      </c>
      <c r="Z46" s="40">
        <f>R46*R$10+S46*S$10+T46*T$10+U46*U$10+V46*V$10+W46*W$10+X46*X$10+Y46*Y$10</f>
        <v>85</v>
      </c>
      <c r="AA46" s="41">
        <f>Z46*1000/(MAX(Z$14,Z$18,Z$22,Z$26,Z$30,Z$34,Z$38,Z$42,Z$46,Z$50,Z$54,Z$58,Z$62))</f>
        <v>643.939393939394</v>
      </c>
      <c r="AC46" s="15">
        <v>7</v>
      </c>
      <c r="AD46" s="16">
        <v>5</v>
      </c>
      <c r="AE46" s="16">
        <v>5</v>
      </c>
      <c r="AF46" s="16">
        <v>5</v>
      </c>
      <c r="AG46" s="16">
        <v>4</v>
      </c>
      <c r="AH46" s="16">
        <v>3</v>
      </c>
      <c r="AI46" s="16">
        <v>3</v>
      </c>
      <c r="AJ46" s="16">
        <v>5</v>
      </c>
      <c r="AK46" s="40">
        <f>AC46*AC$10+AD46*AD$10+AE46*AE$10+AF46*AF$10+AG46*AG$10+AH46*AH$10+AI46*AI$10+AJ46*AJ$10</f>
        <v>88</v>
      </c>
      <c r="AL46" s="41">
        <f>AK46*1000/(MAX(AK$14,AK$18,AK$22,AK$26,AK$30,AK$34,AK$38,AK$42,AK$46,AK$50,AK$54,AK$58,AK$62,AK$66))</f>
        <v>582.7814569536424</v>
      </c>
    </row>
    <row r="47" spans="1:38" ht="12.75" customHeight="1" thickBot="1">
      <c r="A47" s="94"/>
      <c r="B47" s="102"/>
      <c r="C47" s="103"/>
      <c r="D47" s="103"/>
      <c r="E47" s="103"/>
      <c r="F47" s="104"/>
      <c r="G47" s="15">
        <v>10</v>
      </c>
      <c r="H47" s="16">
        <v>4</v>
      </c>
      <c r="I47" s="16">
        <v>4</v>
      </c>
      <c r="J47" s="16">
        <v>5</v>
      </c>
      <c r="K47" s="16">
        <v>4</v>
      </c>
      <c r="L47" s="16">
        <v>4</v>
      </c>
      <c r="M47" s="16">
        <v>2</v>
      </c>
      <c r="N47" s="16">
        <v>10</v>
      </c>
      <c r="O47" s="40">
        <f>G47*G$10+H47*H$10+I47*I$10+J47*J$10+K47*K$10+L47*L$10+M47*M$10+N47*N$10</f>
        <v>91</v>
      </c>
      <c r="P47" s="41">
        <f>O47*1000/(MAX(O$15,O$19,O$23,O$27,O$31,O$35,O$39,O$43,O$47,O$51,O$55))</f>
        <v>866.6666666666666</v>
      </c>
      <c r="R47" s="15">
        <v>10</v>
      </c>
      <c r="S47" s="16">
        <v>6</v>
      </c>
      <c r="T47" s="16">
        <v>5</v>
      </c>
      <c r="U47" s="16">
        <v>5</v>
      </c>
      <c r="V47" s="16">
        <v>5</v>
      </c>
      <c r="W47" s="16">
        <v>2</v>
      </c>
      <c r="X47" s="16">
        <v>0</v>
      </c>
      <c r="Y47" s="16">
        <v>10</v>
      </c>
      <c r="Z47" s="40">
        <f>R47*R$10+S47*S$10+T47*T$10+U47*U$10+V47*V$10+W47*W$10+X47*X$10+Y47*Y$10</f>
        <v>85</v>
      </c>
      <c r="AA47" s="41">
        <f>Z47*1000/(MAX(Z$15,Z$19,Z$23,Z$27,Z$31,Z$35,Z$39,Z$43,Z$47,Z$51,Z$55,Z$59,Z$63))</f>
        <v>643.939393939394</v>
      </c>
      <c r="AC47" s="15">
        <v>7</v>
      </c>
      <c r="AD47" s="16">
        <v>6</v>
      </c>
      <c r="AE47" s="16">
        <v>5</v>
      </c>
      <c r="AF47" s="16">
        <v>5</v>
      </c>
      <c r="AG47" s="16">
        <v>4</v>
      </c>
      <c r="AH47" s="16">
        <v>5</v>
      </c>
      <c r="AI47" s="16">
        <v>5</v>
      </c>
      <c r="AJ47" s="16">
        <v>7</v>
      </c>
      <c r="AK47" s="40">
        <f>AC47*AC$10+AD47*AD$10+AE47*AE$10+AF47*AF$10+AG47*AG$10+AH47*AH$10+AI47*AI$10+AJ47*AJ$10</f>
        <v>108</v>
      </c>
      <c r="AL47" s="41">
        <f>AK47*1000/(MAX(AK$15,AK$19,AK$23,AK$27,AK$31,AK$35,AK$39,AK$43,AK$47,AK$51,AK$55,AK$59,AK$63,AK$67))</f>
        <v>760.5633802816901</v>
      </c>
    </row>
    <row r="48" spans="1:38" ht="12.75" customHeight="1" thickBot="1">
      <c r="A48" s="95"/>
      <c r="B48" s="37">
        <f>G48</f>
        <v>1567.5213675213672</v>
      </c>
      <c r="C48" s="19">
        <f>R48</f>
        <v>1376.76382142031</v>
      </c>
      <c r="D48" s="20">
        <f>AC48</f>
        <v>1389.702453129372</v>
      </c>
      <c r="E48" s="21" t="e">
        <f>#REF!</f>
        <v>#REF!</v>
      </c>
      <c r="F48" s="22" t="e">
        <f>#REF!</f>
        <v>#REF!</v>
      </c>
      <c r="G48" s="77">
        <f>P45+P46+P47-MIN(P45,P46,P47)</f>
        <v>1567.5213675213672</v>
      </c>
      <c r="H48" s="78"/>
      <c r="I48" s="78"/>
      <c r="J48" s="78"/>
      <c r="K48" s="78"/>
      <c r="L48" s="78"/>
      <c r="M48" s="78"/>
      <c r="N48" s="78"/>
      <c r="O48" s="78"/>
      <c r="P48" s="79"/>
      <c r="R48" s="77">
        <f>AA45+AA46+AA47-MIN(AA45,AA46,AA47)</f>
        <v>1376.76382142031</v>
      </c>
      <c r="S48" s="78"/>
      <c r="T48" s="78"/>
      <c r="U48" s="78"/>
      <c r="V48" s="78"/>
      <c r="W48" s="78"/>
      <c r="X48" s="78"/>
      <c r="Y48" s="78"/>
      <c r="Z48" s="78"/>
      <c r="AA48" s="79"/>
      <c r="AC48" s="77">
        <f>AL45+AL46+AL47-MIN(AL45,AL46,AL47)</f>
        <v>1389.702453129372</v>
      </c>
      <c r="AD48" s="78"/>
      <c r="AE48" s="78"/>
      <c r="AF48" s="78"/>
      <c r="AG48" s="78"/>
      <c r="AH48" s="78"/>
      <c r="AI48" s="78"/>
      <c r="AJ48" s="78"/>
      <c r="AK48" s="78"/>
      <c r="AL48" s="79"/>
    </row>
    <row r="49" spans="1:38" ht="12.75" customHeight="1">
      <c r="A49" s="93">
        <f>Clasifficación!A19</f>
        <v>10</v>
      </c>
      <c r="B49" s="96" t="str">
        <f>Clasifficación!B19</f>
        <v>Ángel Gómez</v>
      </c>
      <c r="C49" s="97"/>
      <c r="D49" s="97"/>
      <c r="E49" s="97"/>
      <c r="F49" s="98"/>
      <c r="G49" s="12">
        <v>10</v>
      </c>
      <c r="H49" s="13">
        <v>4</v>
      </c>
      <c r="I49" s="13">
        <v>4</v>
      </c>
      <c r="J49" s="13">
        <v>6</v>
      </c>
      <c r="K49" s="13">
        <v>5</v>
      </c>
      <c r="L49" s="13">
        <v>0</v>
      </c>
      <c r="M49" s="13">
        <v>0</v>
      </c>
      <c r="N49" s="13">
        <v>10</v>
      </c>
      <c r="O49" s="38">
        <f>G49*G$10+H49*H$10+I49*I$10+J49*J$10+K49*K$10+L49*L$10+M49*M$10+N49*N$10</f>
        <v>73</v>
      </c>
      <c r="P49" s="39">
        <f>O49*1000/(MAX(O$13,O$17,O$21,O$25,O$29,O$33,O$37,O$41,O$45,O$49,O$53))</f>
        <v>623.9316239316239</v>
      </c>
      <c r="R49" s="12">
        <v>10</v>
      </c>
      <c r="S49" s="13">
        <v>2</v>
      </c>
      <c r="T49" s="13">
        <v>2</v>
      </c>
      <c r="U49" s="13">
        <v>2</v>
      </c>
      <c r="V49" s="13">
        <v>1</v>
      </c>
      <c r="W49" s="13">
        <v>3</v>
      </c>
      <c r="X49" s="13">
        <v>2</v>
      </c>
      <c r="Y49" s="13">
        <v>10</v>
      </c>
      <c r="Z49" s="38">
        <f>R49*R$10+S49*S$10+T49*T$10+U49*U$10+V49*V$10+W49*W$10+X49*X$10+Y49*Y$10</f>
        <v>59</v>
      </c>
      <c r="AA49" s="39">
        <f>Z49*1000/(MAX(Z$13,Z$17,Z$21,Z$25,Z$29,Z$33,Z$37,Z$41,Z$45,Z$49,Z$53,Z$57,Z$61))</f>
        <v>450.381679389313</v>
      </c>
      <c r="AC49" s="12">
        <v>7</v>
      </c>
      <c r="AD49" s="13">
        <v>4</v>
      </c>
      <c r="AE49" s="13">
        <v>4</v>
      </c>
      <c r="AF49" s="13">
        <v>5</v>
      </c>
      <c r="AG49" s="13">
        <v>4</v>
      </c>
      <c r="AH49" s="13">
        <v>2</v>
      </c>
      <c r="AI49" s="13">
        <v>3</v>
      </c>
      <c r="AJ49" s="13">
        <v>6</v>
      </c>
      <c r="AK49" s="38">
        <f>AC49*AC$10+AD49*AD$10+AE49*AE$10+AF49*AF$10+AG49*AG$10+AH49*AH$10+AI49*AI$10+AJ49*AJ$10</f>
        <v>80</v>
      </c>
      <c r="AL49" s="39">
        <f>AK49*1000/(MAX(AK$13,AK$17,AK$21,AK$25,AK$29,AK$33,AK$37,AK$41,AK$45,AK$49,AK$53,AK$57,AK$61,AK$65))</f>
        <v>529.8013245033112</v>
      </c>
    </row>
    <row r="50" spans="1:38" ht="12.75" customHeight="1">
      <c r="A50" s="94"/>
      <c r="B50" s="99"/>
      <c r="C50" s="100"/>
      <c r="D50" s="100"/>
      <c r="E50" s="100"/>
      <c r="F50" s="101"/>
      <c r="G50" s="15">
        <v>10</v>
      </c>
      <c r="H50" s="16">
        <v>4</v>
      </c>
      <c r="I50" s="16">
        <v>4</v>
      </c>
      <c r="J50" s="16">
        <v>3</v>
      </c>
      <c r="K50" s="16">
        <v>6</v>
      </c>
      <c r="L50" s="16">
        <v>5</v>
      </c>
      <c r="M50" s="16">
        <v>0</v>
      </c>
      <c r="N50" s="16">
        <v>10</v>
      </c>
      <c r="O50" s="40">
        <f>G50*G$10+H50*H$10+I50*I$10+J50*J$10+K50*K$10+L50*L$10+M50*M$10+N50*N$10</f>
        <v>87</v>
      </c>
      <c r="P50" s="41">
        <f>O50*1000/(MAX(O$14,O$18,O$22,O$26,O$30,O$34,O$38,O$42,O$46,O$50,O$54))</f>
        <v>719.00826446281</v>
      </c>
      <c r="R50" s="15">
        <v>10</v>
      </c>
      <c r="S50" s="16">
        <v>4</v>
      </c>
      <c r="T50" s="16">
        <v>4</v>
      </c>
      <c r="U50" s="16">
        <v>5</v>
      </c>
      <c r="V50" s="16">
        <v>1</v>
      </c>
      <c r="W50" s="16">
        <v>1</v>
      </c>
      <c r="X50" s="16">
        <v>0</v>
      </c>
      <c r="Y50" s="16">
        <v>10</v>
      </c>
      <c r="Z50" s="40">
        <f>R50*R$10+S50*S$10+T50*T$10+U50*U$10+V50*V$10+W50*W$10+X50*X$10+Y50*Y$10</f>
        <v>62</v>
      </c>
      <c r="AA50" s="41">
        <f>Z50*1000/(MAX(Z$14,Z$18,Z$22,Z$26,Z$30,Z$34,Z$38,Z$42,Z$46,Z$50,Z$54,Z$58,Z$62))</f>
        <v>469.6969696969697</v>
      </c>
      <c r="AC50" s="15">
        <v>7</v>
      </c>
      <c r="AD50" s="16">
        <v>6</v>
      </c>
      <c r="AE50" s="16">
        <v>3</v>
      </c>
      <c r="AF50" s="16">
        <v>3</v>
      </c>
      <c r="AG50" s="16">
        <v>4</v>
      </c>
      <c r="AH50" s="16">
        <v>4</v>
      </c>
      <c r="AI50" s="16">
        <v>3</v>
      </c>
      <c r="AJ50" s="16">
        <v>5</v>
      </c>
      <c r="AK50" s="40">
        <f>AC50*AC$10+AD50*AD$10+AE50*AE$10+AF50*AF$10+AG50*AG$10+AH50*AH$10+AI50*AI$10+AJ50*AJ$10</f>
        <v>82</v>
      </c>
      <c r="AL50" s="41">
        <f>AK50*1000/(MAX(AK$14,AK$18,AK$22,AK$26,AK$30,AK$34,AK$38,AK$42,AK$46,AK$50,AK$54,AK$58,AK$62,AK$66))</f>
        <v>543.0463576158941</v>
      </c>
    </row>
    <row r="51" spans="1:38" ht="12.75" customHeight="1" thickBot="1">
      <c r="A51" s="94"/>
      <c r="B51" s="102"/>
      <c r="C51" s="103"/>
      <c r="D51" s="103"/>
      <c r="E51" s="103"/>
      <c r="F51" s="104"/>
      <c r="G51" s="15">
        <v>10</v>
      </c>
      <c r="H51" s="16">
        <v>4</v>
      </c>
      <c r="I51" s="16">
        <v>5</v>
      </c>
      <c r="J51" s="16">
        <v>3</v>
      </c>
      <c r="K51" s="16">
        <v>3</v>
      </c>
      <c r="L51" s="16">
        <v>4</v>
      </c>
      <c r="M51" s="16">
        <v>0</v>
      </c>
      <c r="N51" s="16">
        <v>10</v>
      </c>
      <c r="O51" s="40">
        <f>G51*G$10+H51*H$10+I51*I$10+J51*J$10+K51*K$10+L51*L$10+M51*M$10+N51*N$10</f>
        <v>77</v>
      </c>
      <c r="P51" s="41">
        <f>O51*1000/(MAX(O$15,O$19,O$23,O$27,O$31,O$35,O$39,O$43,O$47,O$51,O$55))</f>
        <v>733.3333333333334</v>
      </c>
      <c r="R51" s="15">
        <v>10</v>
      </c>
      <c r="S51" s="16">
        <v>6</v>
      </c>
      <c r="T51" s="16">
        <v>0</v>
      </c>
      <c r="U51" s="16">
        <v>4</v>
      </c>
      <c r="V51" s="16">
        <v>3</v>
      </c>
      <c r="W51" s="16">
        <v>5</v>
      </c>
      <c r="X51" s="16">
        <v>0</v>
      </c>
      <c r="Y51" s="16">
        <v>10</v>
      </c>
      <c r="Z51" s="40">
        <f>R51*R$10+S51*S$10+T51*T$10+U51*U$10+V51*V$10+W51*W$10+X51*X$10+Y51*Y$10</f>
        <v>73</v>
      </c>
      <c r="AA51" s="41">
        <f>Z51*1000/(MAX(Z$15,Z$19,Z$23,Z$27,Z$31,Z$35,Z$39,Z$43,Z$47,Z$51,Z$55,Z$59,Z$63))</f>
        <v>553.030303030303</v>
      </c>
      <c r="AC51" s="15">
        <v>6</v>
      </c>
      <c r="AD51" s="16">
        <v>5</v>
      </c>
      <c r="AE51" s="16">
        <v>4</v>
      </c>
      <c r="AF51" s="16">
        <v>3</v>
      </c>
      <c r="AG51" s="16">
        <v>0</v>
      </c>
      <c r="AH51" s="16">
        <v>2</v>
      </c>
      <c r="AI51" s="16">
        <v>3</v>
      </c>
      <c r="AJ51" s="16">
        <v>6</v>
      </c>
      <c r="AK51" s="40">
        <f>AC51*AC$10+AD51*AD$10+AE51*AE$10+AF51*AF$10+AG51*AG$10+AH51*AH$10+AI51*AI$10+AJ51*AJ$10</f>
        <v>63</v>
      </c>
      <c r="AL51" s="41">
        <f>AK51*1000/(MAX(AK$15,AK$19,AK$23,AK$27,AK$31,AK$35,AK$39,AK$43,AK$47,AK$51,AK$55,AK$59,AK$63,AK$67))</f>
        <v>443.6619718309859</v>
      </c>
    </row>
    <row r="52" spans="1:38" ht="12.75" customHeight="1" thickBot="1">
      <c r="A52" s="95"/>
      <c r="B52" s="37">
        <f>G52</f>
        <v>1452.341597796143</v>
      </c>
      <c r="C52" s="19">
        <f>R52</f>
        <v>1022.7272727272727</v>
      </c>
      <c r="D52" s="20">
        <f>AC52</f>
        <v>1072.8476821192053</v>
      </c>
      <c r="E52" s="21" t="e">
        <f>#REF!</f>
        <v>#REF!</v>
      </c>
      <c r="F52" s="22" t="e">
        <f>#REF!</f>
        <v>#REF!</v>
      </c>
      <c r="G52" s="77">
        <f>P49+P50+P51-MIN(P49,P50,P51)</f>
        <v>1452.341597796143</v>
      </c>
      <c r="H52" s="78"/>
      <c r="I52" s="78"/>
      <c r="J52" s="78"/>
      <c r="K52" s="78"/>
      <c r="L52" s="78"/>
      <c r="M52" s="78"/>
      <c r="N52" s="78"/>
      <c r="O52" s="78"/>
      <c r="P52" s="79"/>
      <c r="R52" s="77">
        <f>AA49+AA50+AA51-MIN(AA49,AA50,AA51)</f>
        <v>1022.7272727272727</v>
      </c>
      <c r="S52" s="78"/>
      <c r="T52" s="78"/>
      <c r="U52" s="78"/>
      <c r="V52" s="78"/>
      <c r="W52" s="78"/>
      <c r="X52" s="78"/>
      <c r="Y52" s="78"/>
      <c r="Z52" s="78"/>
      <c r="AA52" s="79"/>
      <c r="AC52" s="77">
        <f>AL49+AL50+AL51-MIN(AL49,AL50,AL51)</f>
        <v>1072.8476821192053</v>
      </c>
      <c r="AD52" s="78"/>
      <c r="AE52" s="78"/>
      <c r="AF52" s="78"/>
      <c r="AG52" s="78"/>
      <c r="AH52" s="78"/>
      <c r="AI52" s="78"/>
      <c r="AJ52" s="78"/>
      <c r="AK52" s="78"/>
      <c r="AL52" s="79"/>
    </row>
    <row r="53" spans="1:38" ht="12.75" customHeight="1">
      <c r="A53" s="93">
        <f>Clasifficación!A20</f>
        <v>11</v>
      </c>
      <c r="B53" s="96" t="str">
        <f>Clasifficación!B20</f>
        <v>Oscar Ordoñez Morales</v>
      </c>
      <c r="C53" s="97"/>
      <c r="D53" s="97"/>
      <c r="E53" s="97"/>
      <c r="F53" s="98"/>
      <c r="G53" s="12">
        <v>10</v>
      </c>
      <c r="H53" s="13">
        <v>4</v>
      </c>
      <c r="I53" s="13">
        <v>2</v>
      </c>
      <c r="J53" s="13">
        <v>5</v>
      </c>
      <c r="K53" s="13">
        <v>4</v>
      </c>
      <c r="L53" s="13">
        <v>0</v>
      </c>
      <c r="M53" s="13">
        <v>0</v>
      </c>
      <c r="N53" s="13">
        <v>10</v>
      </c>
      <c r="O53" s="38">
        <f>G53*G$10+H53*H$10+I53*I$10+J53*J$10+K53*K$10+L53*L$10+M53*M$10+N53*N$10</f>
        <v>61</v>
      </c>
      <c r="P53" s="39">
        <f>O53*1000/(MAX(O$13,O$17,O$21,O$25,O$29,O$33,O$37,O$41,O$45,O$49,O$53))</f>
        <v>521.3675213675214</v>
      </c>
      <c r="R53" s="12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38">
        <f>R53*R$10+S53*S$10+T53*T$10+U53*U$10+V53*V$10+W53*W$10+X53*X$10+Y53*Y$10</f>
        <v>0</v>
      </c>
      <c r="AA53" s="39">
        <f>Z53*1000/(MAX(Z$13,Z$17,Z$21,Z$25,Z$29,Z$33,Z$37,Z$41,Z$45,Z$49,Z$53,Z$57,Z$61))</f>
        <v>0</v>
      </c>
      <c r="AC53" s="12">
        <v>6</v>
      </c>
      <c r="AD53" s="13">
        <v>6</v>
      </c>
      <c r="AE53" s="13">
        <v>4</v>
      </c>
      <c r="AF53" s="13">
        <v>5</v>
      </c>
      <c r="AG53" s="13">
        <v>6</v>
      </c>
      <c r="AH53" s="13">
        <v>3</v>
      </c>
      <c r="AI53" s="13">
        <v>6</v>
      </c>
      <c r="AJ53" s="13">
        <v>8</v>
      </c>
      <c r="AK53" s="38">
        <f>AC53*AC$10+AD53*AD$10+AE53*AE$10+AF53*AF$10+AG53*AG$10+AH53*AH$10+AI53*AI$10+AJ53*AJ$10</f>
        <v>107</v>
      </c>
      <c r="AL53" s="39">
        <f>AK53*1000/(MAX(AK$13,AK$17,AK$21,AK$25,AK$29,AK$33,AK$37,AK$41,AK$45,AK$49,AK$53,AK$57,AK$61,AK$65))</f>
        <v>708.6092715231788</v>
      </c>
    </row>
    <row r="54" spans="1:38" ht="12.75" customHeight="1">
      <c r="A54" s="94"/>
      <c r="B54" s="99"/>
      <c r="C54" s="100"/>
      <c r="D54" s="100"/>
      <c r="E54" s="100"/>
      <c r="F54" s="101"/>
      <c r="G54" s="15">
        <v>10</v>
      </c>
      <c r="H54" s="16">
        <v>4</v>
      </c>
      <c r="I54" s="16">
        <v>3</v>
      </c>
      <c r="J54" s="16">
        <v>5</v>
      </c>
      <c r="K54" s="16">
        <v>5</v>
      </c>
      <c r="L54" s="16">
        <v>3</v>
      </c>
      <c r="M54" s="16">
        <v>0</v>
      </c>
      <c r="N54" s="16">
        <v>10</v>
      </c>
      <c r="O54" s="40">
        <f>G54*G$10+H54*H$10+I54*I$10+J54*J$10+K54*K$10+L54*L$10+M54*M$10+N54*N$10</f>
        <v>79</v>
      </c>
      <c r="P54" s="41">
        <f>O54*1000/(MAX(O$14,O$18,O$22,O$26,O$30,O$34,O$38,O$42,O$46,O$50,O$54))</f>
        <v>652.8925619834711</v>
      </c>
      <c r="R54" s="15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40">
        <f>R54*R$10+S54*S$10+T54*T$10+U54*U$10+V54*V$10+W54*W$10+X54*X$10+Y54*Y$10</f>
        <v>0</v>
      </c>
      <c r="AA54" s="41">
        <f>Z54*1000/(MAX(Z$14,Z$18,Z$22,Z$26,Z$30,Z$34,Z$38,Z$42,Z$46,Z$50,Z$54,Z$58,Z$62))</f>
        <v>0</v>
      </c>
      <c r="AC54" s="15">
        <v>7</v>
      </c>
      <c r="AD54" s="16">
        <v>6</v>
      </c>
      <c r="AE54" s="16">
        <v>2</v>
      </c>
      <c r="AF54" s="16">
        <v>5</v>
      </c>
      <c r="AG54" s="16">
        <v>6</v>
      </c>
      <c r="AH54" s="16">
        <v>3</v>
      </c>
      <c r="AI54" s="16">
        <v>3</v>
      </c>
      <c r="AJ54" s="16">
        <v>6</v>
      </c>
      <c r="AK54" s="40">
        <f>AC54*AC$10+AD54*AD$10+AE54*AE$10+AF54*AF$10+AG54*AG$10+AH54*AH$10+AI54*AI$10+AJ54*AJ$10</f>
        <v>88</v>
      </c>
      <c r="AL54" s="41">
        <f>AK54*1000/(MAX(AK$14,AK$18,AK$22,AK$26,AK$30,AK$34,AK$38,AK$42,AK$46,AK$50,AK$54,AK$58,AK$62,AK$66))</f>
        <v>582.7814569536424</v>
      </c>
    </row>
    <row r="55" spans="1:38" ht="12.75" customHeight="1" thickBot="1">
      <c r="A55" s="94"/>
      <c r="B55" s="102"/>
      <c r="C55" s="103"/>
      <c r="D55" s="103"/>
      <c r="E55" s="103"/>
      <c r="F55" s="104"/>
      <c r="G55" s="15">
        <v>10</v>
      </c>
      <c r="H55" s="16">
        <v>5</v>
      </c>
      <c r="I55" s="16">
        <v>4</v>
      </c>
      <c r="J55" s="16">
        <v>6</v>
      </c>
      <c r="K55" s="16">
        <v>4</v>
      </c>
      <c r="L55" s="16">
        <v>3</v>
      </c>
      <c r="M55" s="16">
        <v>2</v>
      </c>
      <c r="N55" s="16">
        <v>10</v>
      </c>
      <c r="O55" s="40">
        <f>G55*G$10+H55*H$10+I55*I$10+J55*J$10+K55*K$10+L55*L$10+M55*M$10+N55*N$10</f>
        <v>92</v>
      </c>
      <c r="P55" s="41">
        <f>O55*1000/(MAX(O$15,O$19,O$23,O$27,O$31,O$35,O$39,O$43,O$47,O$51,O$55))</f>
        <v>876.1904761904761</v>
      </c>
      <c r="R55" s="15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40">
        <f>R55*R$10+S55*S$10+T55*T$10+U55*U$10+V55*V$10+W55*W$10+X55*X$10+Y55*Y$10</f>
        <v>0</v>
      </c>
      <c r="AA55" s="41">
        <f>Z55*1000/(MAX(Z$15,Z$19,Z$23,Z$27,Z$31,Z$35,Z$39,Z$43,Z$47,Z$51,Z$55,Z$59,Z$63))</f>
        <v>0</v>
      </c>
      <c r="AC55" s="15">
        <v>7</v>
      </c>
      <c r="AD55" s="16">
        <v>7</v>
      </c>
      <c r="AE55" s="16">
        <v>5</v>
      </c>
      <c r="AF55" s="16">
        <v>6</v>
      </c>
      <c r="AG55" s="16">
        <v>6</v>
      </c>
      <c r="AH55" s="16">
        <v>5</v>
      </c>
      <c r="AI55" s="16">
        <v>6</v>
      </c>
      <c r="AJ55" s="16">
        <v>6</v>
      </c>
      <c r="AK55" s="40">
        <f>AC55*AC$10+AD55*AD$10+AE55*AE$10+AF55*AF$10+AG55*AG$10+AH55*AH$10+AI55*AI$10+AJ55*AJ$10</f>
        <v>122</v>
      </c>
      <c r="AL55" s="41">
        <f>AK55*1000/(MAX(AK$15,AK$19,AK$23,AK$27,AK$31,AK$35,AK$39,AK$43,AK$47,AK$51,AK$55,AK$59,AK$63,AK$67))</f>
        <v>859.1549295774648</v>
      </c>
    </row>
    <row r="56" spans="1:38" ht="12.75" customHeight="1" thickBot="1">
      <c r="A56" s="95"/>
      <c r="B56" s="37">
        <f>G56</f>
        <v>1529.083038173947</v>
      </c>
      <c r="C56" s="19">
        <f>R56</f>
        <v>0</v>
      </c>
      <c r="D56" s="20">
        <f>AC56</f>
        <v>1567.7642011006435</v>
      </c>
      <c r="E56" s="21" t="e">
        <f>#REF!</f>
        <v>#REF!</v>
      </c>
      <c r="F56" s="22" t="e">
        <f>#REF!</f>
        <v>#REF!</v>
      </c>
      <c r="G56" s="77">
        <f>P53+P54+P55-MIN(P53,P54,P55)</f>
        <v>1529.083038173947</v>
      </c>
      <c r="H56" s="78"/>
      <c r="I56" s="78"/>
      <c r="J56" s="78"/>
      <c r="K56" s="78"/>
      <c r="L56" s="78"/>
      <c r="M56" s="78"/>
      <c r="N56" s="78"/>
      <c r="O56" s="78"/>
      <c r="P56" s="79"/>
      <c r="R56" s="77">
        <f>AA53+AA54+AA55-MIN(AA53,AA54,AA55)</f>
        <v>0</v>
      </c>
      <c r="S56" s="78"/>
      <c r="T56" s="78"/>
      <c r="U56" s="78"/>
      <c r="V56" s="78"/>
      <c r="W56" s="78"/>
      <c r="X56" s="78"/>
      <c r="Y56" s="78"/>
      <c r="Z56" s="78"/>
      <c r="AA56" s="79"/>
      <c r="AC56" s="77">
        <f>AL53+AL54+AL55-MIN(AL53,AL54,AL55)</f>
        <v>1567.7642011006435</v>
      </c>
      <c r="AD56" s="78"/>
      <c r="AE56" s="78"/>
      <c r="AF56" s="78"/>
      <c r="AG56" s="78"/>
      <c r="AH56" s="78"/>
      <c r="AI56" s="78"/>
      <c r="AJ56" s="78"/>
      <c r="AK56" s="78"/>
      <c r="AL56" s="79"/>
    </row>
    <row r="57" spans="1:38" ht="12.75" customHeight="1">
      <c r="A57" s="93">
        <f>Clasifficación!A21</f>
        <v>22</v>
      </c>
      <c r="B57" s="96" t="str">
        <f>Clasifficación!B21</f>
        <v>Marcos Montero</v>
      </c>
      <c r="C57" s="97"/>
      <c r="D57" s="97"/>
      <c r="E57" s="97"/>
      <c r="F57" s="98"/>
      <c r="G57" s="12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38">
        <f>G57*G$10+H57*H$10+I57*I$10+J57*J$10+K57*K$10+L57*L$10+M57*M$10+N57*N$10</f>
        <v>0</v>
      </c>
      <c r="P57" s="39">
        <f>O57*1000/(MAX(O$13,O$17,O$21,O$25,O$29,O$33,O$37,O$41,O$45,O$49,O$53))</f>
        <v>0</v>
      </c>
      <c r="R57" s="12">
        <v>10</v>
      </c>
      <c r="S57" s="13">
        <v>3</v>
      </c>
      <c r="T57" s="13">
        <v>2</v>
      </c>
      <c r="U57" s="13">
        <v>4</v>
      </c>
      <c r="V57" s="13">
        <v>3</v>
      </c>
      <c r="W57" s="13">
        <v>4</v>
      </c>
      <c r="X57" s="13">
        <v>5</v>
      </c>
      <c r="Y57" s="13">
        <v>10</v>
      </c>
      <c r="Z57" s="38">
        <f>R57*R$10+S57*S$10+T57*T$10+U57*U$10+V57*V$10+W57*W$10+X57*X$10+Y57*Y$10</f>
        <v>89</v>
      </c>
      <c r="AA57" s="39">
        <f>Z57*1000/(MAX(Z$13,Z$17,Z$21,Z$25,Z$29,Z$33,Z$37,Z$41,Z$45,Z$49,Z$53,Z$57,Z$61))</f>
        <v>679.3893129770993</v>
      </c>
      <c r="AC57" s="12">
        <v>7</v>
      </c>
      <c r="AD57" s="13">
        <v>3</v>
      </c>
      <c r="AE57" s="13">
        <v>0</v>
      </c>
      <c r="AF57" s="13">
        <v>6</v>
      </c>
      <c r="AG57" s="13">
        <v>4</v>
      </c>
      <c r="AH57" s="13">
        <v>4</v>
      </c>
      <c r="AI57" s="13">
        <v>3</v>
      </c>
      <c r="AJ57" s="13">
        <v>5</v>
      </c>
      <c r="AK57" s="38">
        <f>AC57*AC$10+AD57*AD$10+AE57*AE$10+AF57*AF$10+AG57*AG$10+AH57*AH$10+AI57*AI$10+AJ57*AJ$10</f>
        <v>76</v>
      </c>
      <c r="AL57" s="39">
        <f>AK57*1000/(MAX(AK$13,AK$17,AK$21,AK$25,AK$29,AK$33,AK$37,AK$41,AK$45,AK$49,AK$53,AK$57,AK$61,AK$65))</f>
        <v>503.3112582781457</v>
      </c>
    </row>
    <row r="58" spans="1:38" ht="12.75" customHeight="1">
      <c r="A58" s="94"/>
      <c r="B58" s="99"/>
      <c r="C58" s="100"/>
      <c r="D58" s="100"/>
      <c r="E58" s="100"/>
      <c r="F58" s="101"/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40">
        <f>G58*G$10+H58*H$10+I58*I$10+J58*J$10+K58*K$10+L58*L$10+M58*M$10+N58*N$10</f>
        <v>0</v>
      </c>
      <c r="P58" s="41">
        <f>O58*1000/(MAX(O$14,O$18,O$22,O$26,O$30,O$34,O$38,O$42,O$46,O$50,O$54))</f>
        <v>0</v>
      </c>
      <c r="R58" s="15">
        <v>10</v>
      </c>
      <c r="S58" s="16">
        <v>4</v>
      </c>
      <c r="T58" s="16">
        <v>3</v>
      </c>
      <c r="U58" s="16">
        <v>4</v>
      </c>
      <c r="V58" s="16">
        <v>0</v>
      </c>
      <c r="W58" s="16">
        <v>3</v>
      </c>
      <c r="X58" s="16">
        <v>0</v>
      </c>
      <c r="Y58" s="16">
        <v>10</v>
      </c>
      <c r="Z58" s="40">
        <f>R58*R$10+S58*S$10+T58*T$10+U58*U$10+V58*V$10+W58*W$10+X58*X$10+Y58*Y$10</f>
        <v>61</v>
      </c>
      <c r="AA58" s="41">
        <f>Z58*1000/(MAX(Z$14,Z$18,Z$22,Z$26,Z$30,Z$34,Z$38,Z$42,Z$46,Z$50,Z$54,Z$58,Z$62))</f>
        <v>462.1212121212121</v>
      </c>
      <c r="AC58" s="15">
        <v>6</v>
      </c>
      <c r="AD58" s="16">
        <v>0</v>
      </c>
      <c r="AE58" s="16">
        <v>3</v>
      </c>
      <c r="AF58" s="16">
        <v>2</v>
      </c>
      <c r="AG58" s="16">
        <v>4</v>
      </c>
      <c r="AH58" s="16">
        <v>3</v>
      </c>
      <c r="AI58" s="16">
        <v>3</v>
      </c>
      <c r="AJ58" s="16">
        <v>5</v>
      </c>
      <c r="AK58" s="40">
        <f>AC58*AC$10+AD58*AD$10+AE58*AE$10+AF58*AF$10+AG58*AG$10+AH58*AH$10+AI58*AI$10+AJ58*AJ$10</f>
        <v>62</v>
      </c>
      <c r="AL58" s="41">
        <f>AK58*1000/(MAX(AK$14,AK$18,AK$22,AK$26,AK$30,AK$34,AK$38,AK$42,AK$46,AK$50,AK$54,AK$58,AK$62,AK$66))</f>
        <v>410.5960264900662</v>
      </c>
    </row>
    <row r="59" spans="1:38" ht="12.75" customHeight="1" thickBot="1">
      <c r="A59" s="94"/>
      <c r="B59" s="102"/>
      <c r="C59" s="103"/>
      <c r="D59" s="103"/>
      <c r="E59" s="103"/>
      <c r="F59" s="104"/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40">
        <f>G59*G$10+H59*H$10+I59*I$10+J59*J$10+K59*K$10+L59*L$10+M59*M$10+N59*N$10</f>
        <v>0</v>
      </c>
      <c r="P59" s="41">
        <f>O59*1000/(MAX(O$15,O$19,O$23,O$27,O$31,O$35,O$39,O$43,O$47,O$51,O$55))</f>
        <v>0</v>
      </c>
      <c r="R59" s="15">
        <v>10</v>
      </c>
      <c r="S59" s="16">
        <v>5</v>
      </c>
      <c r="T59" s="16">
        <v>4</v>
      </c>
      <c r="U59" s="16">
        <v>5</v>
      </c>
      <c r="V59" s="16">
        <v>2</v>
      </c>
      <c r="W59" s="16">
        <v>4</v>
      </c>
      <c r="X59" s="16">
        <v>4</v>
      </c>
      <c r="Y59" s="16">
        <v>10</v>
      </c>
      <c r="Z59" s="40">
        <f>R59*R$10+S59*S$10+T59*T$10+U59*U$10+V59*V$10+W59*W$10+X59*X$10+Y59*Y$10</f>
        <v>95</v>
      </c>
      <c r="AA59" s="41">
        <f>Z59*1000/(MAX(Z$15,Z$19,Z$23,Z$27,Z$31,Z$35,Z$39,Z$43,Z$47,Z$51,Z$55,Z$59,Z$63))</f>
        <v>719.6969696969697</v>
      </c>
      <c r="AC59" s="15">
        <v>6</v>
      </c>
      <c r="AD59" s="16">
        <v>4</v>
      </c>
      <c r="AE59" s="16">
        <v>5</v>
      </c>
      <c r="AF59" s="16">
        <v>4</v>
      </c>
      <c r="AG59" s="16">
        <v>4</v>
      </c>
      <c r="AH59" s="16">
        <v>5</v>
      </c>
      <c r="AI59" s="16">
        <v>4</v>
      </c>
      <c r="AJ59" s="16">
        <v>6</v>
      </c>
      <c r="AK59" s="40">
        <f>AC59*AC$10+AD59*AD$10+AE59*AE$10+AF59*AF$10+AG59*AG$10+AH59*AH$10+AI59*AI$10+AJ59*AJ$10</f>
        <v>95</v>
      </c>
      <c r="AL59" s="41">
        <f>AK59*1000/(MAX(AK$15,AK$19,AK$23,AK$27,AK$31,AK$35,AK$39,AK$43,AK$47,AK$51,AK$55,AK$59,AK$63,AK$67))</f>
        <v>669.0140845070423</v>
      </c>
    </row>
    <row r="60" spans="1:38" ht="12.75" customHeight="1" thickBot="1">
      <c r="A60" s="95"/>
      <c r="B60" s="37">
        <f>G60</f>
        <v>0</v>
      </c>
      <c r="C60" s="19">
        <f>R60</f>
        <v>1399.086282674069</v>
      </c>
      <c r="D60" s="20">
        <f>AC60</f>
        <v>1172.325342785188</v>
      </c>
      <c r="E60" s="21" t="e">
        <f>#REF!</f>
        <v>#REF!</v>
      </c>
      <c r="F60" s="22" t="e">
        <f>#REF!</f>
        <v>#REF!</v>
      </c>
      <c r="G60" s="77">
        <f>P57+P58+P59-MIN(P57,P58,P59)</f>
        <v>0</v>
      </c>
      <c r="H60" s="78"/>
      <c r="I60" s="78"/>
      <c r="J60" s="78"/>
      <c r="K60" s="78"/>
      <c r="L60" s="78"/>
      <c r="M60" s="78"/>
      <c r="N60" s="78"/>
      <c r="O60" s="78"/>
      <c r="P60" s="79"/>
      <c r="R60" s="77">
        <f>AA57+AA58+AA59-MIN(AA57,AA58,AA59)</f>
        <v>1399.086282674069</v>
      </c>
      <c r="S60" s="78"/>
      <c r="T60" s="78"/>
      <c r="U60" s="78"/>
      <c r="V60" s="78"/>
      <c r="W60" s="78"/>
      <c r="X60" s="78"/>
      <c r="Y60" s="78"/>
      <c r="Z60" s="78"/>
      <c r="AA60" s="79"/>
      <c r="AC60" s="77">
        <f>AL57+AL58+AL59-MIN(AL57,AL58,AL59)</f>
        <v>1172.325342785188</v>
      </c>
      <c r="AD60" s="78"/>
      <c r="AE60" s="78"/>
      <c r="AF60" s="78"/>
      <c r="AG60" s="78"/>
      <c r="AH60" s="78"/>
      <c r="AI60" s="78"/>
      <c r="AJ60" s="78"/>
      <c r="AK60" s="78"/>
      <c r="AL60" s="79"/>
    </row>
    <row r="61" spans="1:38" ht="12.75" customHeight="1">
      <c r="A61" s="93">
        <f>Clasifficación!A22</f>
        <v>23</v>
      </c>
      <c r="B61" s="96" t="str">
        <f>Clasifficación!B22</f>
        <v>Gonzalo Diez</v>
      </c>
      <c r="C61" s="97"/>
      <c r="D61" s="97"/>
      <c r="E61" s="97"/>
      <c r="F61" s="98"/>
      <c r="G61" s="1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8">
        <f>G61*G$10+H61*H$10+I61*I$10+J61*J$10+K61*K$10+L61*L$10+M61*M$10+N61*N$10</f>
        <v>0</v>
      </c>
      <c r="P61" s="39">
        <f>O61*1000/(MAX(O$13,O$17,O$21,O$25,O$29,O$33,O$37,O$41,O$45,O$49,O$53))</f>
        <v>0</v>
      </c>
      <c r="R61" s="12">
        <v>10</v>
      </c>
      <c r="S61" s="13">
        <v>4</v>
      </c>
      <c r="T61" s="13">
        <v>4</v>
      </c>
      <c r="U61" s="13">
        <v>0</v>
      </c>
      <c r="V61" s="13">
        <v>4</v>
      </c>
      <c r="W61" s="13">
        <v>3</v>
      </c>
      <c r="X61" s="13">
        <v>0</v>
      </c>
      <c r="Y61" s="13">
        <v>10</v>
      </c>
      <c r="Z61" s="38">
        <f>R61*R$10+S61*S$10+T61*T$10+U61*U$10+V61*V$10+W61*W$10+X61*X$10+Y61*Y$10</f>
        <v>64</v>
      </c>
      <c r="AA61" s="39">
        <f>Z61*1000/(MAX(Z$13,Z$17,Z$21,Z$25,Z$29,Z$33,Z$37,Z$41,Z$45,Z$49,Z$53,Z$57,Z$61))</f>
        <v>488.5496183206107</v>
      </c>
      <c r="AC61" s="12">
        <v>6</v>
      </c>
      <c r="AD61" s="13">
        <v>6</v>
      </c>
      <c r="AE61" s="13">
        <v>0</v>
      </c>
      <c r="AF61" s="13">
        <v>5</v>
      </c>
      <c r="AG61" s="13">
        <v>5</v>
      </c>
      <c r="AH61" s="13">
        <v>4</v>
      </c>
      <c r="AI61" s="13">
        <v>3</v>
      </c>
      <c r="AJ61" s="13">
        <v>4</v>
      </c>
      <c r="AK61" s="38">
        <f>AC61*AC$10+AD61*AD$10+AE61*AE$10+AF61*AF$10+AG61*AG$10+AH61*AH$10+AI61*AI$10+AJ61*AJ$10</f>
        <v>80</v>
      </c>
      <c r="AL61" s="39">
        <f>AK61*1000/(MAX(AK$13,AK$17,AK$21,AK$25,AK$29,AK$33,AK$37,AK$41,AK$45,AK$49,AK$53,AK$57,AK$61,AK$65))</f>
        <v>529.8013245033112</v>
      </c>
    </row>
    <row r="62" spans="1:38" ht="12.75" customHeight="1">
      <c r="A62" s="94"/>
      <c r="B62" s="99"/>
      <c r="C62" s="100"/>
      <c r="D62" s="100"/>
      <c r="E62" s="100"/>
      <c r="F62" s="101"/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40">
        <f>G62*G$10+H62*H$10+I62*I$10+J62*J$10+K62*K$10+L62*L$10+M62*M$10+N62*N$10</f>
        <v>0</v>
      </c>
      <c r="P62" s="41">
        <f>O62*1000/(MAX(O$14,O$18,O$22,O$26,O$30,O$34,O$38,O$42,O$46,O$50,O$54))</f>
        <v>0</v>
      </c>
      <c r="R62" s="15">
        <v>10</v>
      </c>
      <c r="S62" s="16">
        <v>5</v>
      </c>
      <c r="T62" s="16">
        <v>5</v>
      </c>
      <c r="U62" s="16">
        <v>4</v>
      </c>
      <c r="V62" s="16">
        <v>0</v>
      </c>
      <c r="W62" s="16">
        <v>3</v>
      </c>
      <c r="X62" s="16">
        <v>0</v>
      </c>
      <c r="Y62" s="16">
        <v>0</v>
      </c>
      <c r="Z62" s="40">
        <f>R62*R$10+S62*S$10+T62*T$10+U62*U$10+V62*V$10+W62*W$10+X62*X$10+Y62*Y$10</f>
        <v>59</v>
      </c>
      <c r="AA62" s="41">
        <f>Z62*1000/(MAX(Z$14,Z$18,Z$22,Z$26,Z$30,Z$34,Z$38,Z$42,Z$46,Z$50,Z$54,Z$58,Z$62))</f>
        <v>446.969696969697</v>
      </c>
      <c r="AC62" s="15">
        <v>6</v>
      </c>
      <c r="AD62" s="16">
        <v>6</v>
      </c>
      <c r="AE62" s="16">
        <v>6</v>
      </c>
      <c r="AF62" s="16">
        <v>5</v>
      </c>
      <c r="AG62" s="16">
        <v>4</v>
      </c>
      <c r="AH62" s="16">
        <v>3</v>
      </c>
      <c r="AI62" s="16">
        <v>3</v>
      </c>
      <c r="AJ62" s="16">
        <v>6</v>
      </c>
      <c r="AK62" s="40">
        <f>AC62*AC$10+AD62*AD$10+AE62*AE$10+AF62*AF$10+AG62*AG$10+AH62*AH$10+AI62*AI$10+AJ62*AJ$10</f>
        <v>93</v>
      </c>
      <c r="AL62" s="41">
        <f>AK62*1000/(MAX(AK$14,AK$18,AK$22,AK$26,AK$30,AK$34,AK$38,AK$42,AK$46,AK$50,AK$54,AK$58,AK$62,AK$66))</f>
        <v>615.8940397350993</v>
      </c>
    </row>
    <row r="63" spans="1:38" ht="12.75" customHeight="1" thickBot="1">
      <c r="A63" s="94"/>
      <c r="B63" s="102"/>
      <c r="C63" s="103"/>
      <c r="D63" s="103"/>
      <c r="E63" s="103"/>
      <c r="F63" s="104"/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40">
        <f>G63*G$10+H63*H$10+I63*I$10+J63*J$10+K63*K$10+L63*L$10+M63*M$10+N63*N$10</f>
        <v>0</v>
      </c>
      <c r="P63" s="41">
        <f>O63*1000/(MAX(O$15,O$19,O$23,O$27,O$31,O$35,O$39,O$43,O$47,O$51,O$55))</f>
        <v>0</v>
      </c>
      <c r="R63" s="15">
        <v>10</v>
      </c>
      <c r="S63" s="16">
        <v>5</v>
      </c>
      <c r="T63" s="16">
        <v>3</v>
      </c>
      <c r="U63" s="16">
        <v>4</v>
      </c>
      <c r="V63" s="16">
        <v>0</v>
      </c>
      <c r="W63" s="16">
        <v>5</v>
      </c>
      <c r="X63" s="16">
        <v>0</v>
      </c>
      <c r="Y63" s="16">
        <v>10</v>
      </c>
      <c r="Z63" s="40">
        <f>R63*R$10+S63*S$10+T63*T$10+U63*U$10+V63*V$10+W63*W$10+X63*X$10+Y63*Y$10</f>
        <v>71</v>
      </c>
      <c r="AA63" s="41">
        <f>Z63*1000/(MAX(Z$15,Z$19,Z$23,Z$27,Z$31,Z$35,Z$39,Z$43,Z$47,Z$51,Z$55,Z$59,Z$63))</f>
        <v>537.8787878787879</v>
      </c>
      <c r="AC63" s="15">
        <v>6</v>
      </c>
      <c r="AD63" s="16">
        <v>6</v>
      </c>
      <c r="AE63" s="16">
        <v>5</v>
      </c>
      <c r="AF63" s="16">
        <v>5</v>
      </c>
      <c r="AG63" s="16">
        <v>4</v>
      </c>
      <c r="AH63" s="16">
        <v>5</v>
      </c>
      <c r="AI63" s="16">
        <v>5</v>
      </c>
      <c r="AJ63" s="16">
        <v>5</v>
      </c>
      <c r="AK63" s="40">
        <f>AC63*AC$10+AD63*AD$10+AE63*AE$10+AF63*AF$10+AG63*AG$10+AH63*AH$10+AI63*AI$10+AJ63*AJ$10</f>
        <v>105</v>
      </c>
      <c r="AL63" s="41">
        <f>AK63*1000/(MAX(AK$15,AK$19,AK$23,AK$27,AK$31,AK$35,AK$39,AK$43,AK$47,AK$51,AK$55,AK$59,AK$63,AK$67))</f>
        <v>739.4366197183099</v>
      </c>
    </row>
    <row r="64" spans="1:38" ht="12.75" customHeight="1" thickBot="1">
      <c r="A64" s="95"/>
      <c r="B64" s="37">
        <f>G64</f>
        <v>0</v>
      </c>
      <c r="C64" s="19">
        <f>R64</f>
        <v>1026.4284061993985</v>
      </c>
      <c r="D64" s="20">
        <f>AC64</f>
        <v>1355.3306594534092</v>
      </c>
      <c r="E64" s="21" t="e">
        <f>#REF!</f>
        <v>#REF!</v>
      </c>
      <c r="F64" s="22" t="e">
        <f>#REF!</f>
        <v>#REF!</v>
      </c>
      <c r="G64" s="77">
        <f>P61+P62+P63-MIN(P61,P62,P63)</f>
        <v>0</v>
      </c>
      <c r="H64" s="78"/>
      <c r="I64" s="78"/>
      <c r="J64" s="78"/>
      <c r="K64" s="78"/>
      <c r="L64" s="78"/>
      <c r="M64" s="78"/>
      <c r="N64" s="78"/>
      <c r="O64" s="78"/>
      <c r="P64" s="79"/>
      <c r="R64" s="77">
        <f>AA61+AA62+AA63-MIN(AA61,AA62,AA63)</f>
        <v>1026.4284061993985</v>
      </c>
      <c r="S64" s="78"/>
      <c r="T64" s="78"/>
      <c r="U64" s="78"/>
      <c r="V64" s="78"/>
      <c r="W64" s="78"/>
      <c r="X64" s="78"/>
      <c r="Y64" s="78"/>
      <c r="Z64" s="78"/>
      <c r="AA64" s="79"/>
      <c r="AC64" s="77">
        <f>AL61+AL62+AL63-MIN(AL61,AL62,AL63)</f>
        <v>1355.3306594534092</v>
      </c>
      <c r="AD64" s="78"/>
      <c r="AE64" s="78"/>
      <c r="AF64" s="78"/>
      <c r="AG64" s="78"/>
      <c r="AH64" s="78"/>
      <c r="AI64" s="78"/>
      <c r="AJ64" s="78"/>
      <c r="AK64" s="78"/>
      <c r="AL64" s="79"/>
    </row>
    <row r="65" spans="1:38" ht="12.75" customHeight="1">
      <c r="A65" s="93">
        <f>Clasifficación!A23</f>
        <v>24</v>
      </c>
      <c r="B65" s="96" t="str">
        <f>Clasifficación!B23</f>
        <v>Alfonso Triano</v>
      </c>
      <c r="C65" s="97"/>
      <c r="D65" s="97"/>
      <c r="E65" s="97"/>
      <c r="F65" s="98"/>
      <c r="G65" s="12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38">
        <f>G65*G$10+H65*H$10+I65*I$10+J65*J$10+K65*K$10+L65*L$10+M65*M$10+N65*N$10</f>
        <v>0</v>
      </c>
      <c r="P65" s="39">
        <f>O65*1000/(MAX(O$13,O$17,O$21,O$25,O$29,O$33,O$37,O$41,O$45,O$49,O$53))</f>
        <v>0</v>
      </c>
      <c r="R65" s="12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38">
        <f>R65*R$10+S65*S$10+T65*T$10+U65*U$10+V65*V$10+W65*W$10+X65*X$10+Y65*Y$10</f>
        <v>0</v>
      </c>
      <c r="AA65" s="39">
        <f>Z65*1000/(MAX(Z$13,Z$17,Z$21,Z$25,Z$29,Z$33,Z$37,Z$41,Z$45,Z$49,Z$53,Z$57,Z$61))</f>
        <v>0</v>
      </c>
      <c r="AC65" s="12">
        <v>7</v>
      </c>
      <c r="AD65" s="13">
        <v>5</v>
      </c>
      <c r="AE65" s="13">
        <v>1</v>
      </c>
      <c r="AF65" s="13">
        <v>1</v>
      </c>
      <c r="AG65" s="13">
        <v>1</v>
      </c>
      <c r="AH65" s="13">
        <v>2</v>
      </c>
      <c r="AI65" s="13">
        <v>2</v>
      </c>
      <c r="AJ65" s="13">
        <v>3</v>
      </c>
      <c r="AK65" s="38">
        <f>AC65*AC$10+AD65*AD$10+AE65*AE$10+AF65*AF$10+AG65*AG$10+AH65*AH$10+AI65*AI$10+AJ65*AJ$10</f>
        <v>45</v>
      </c>
      <c r="AL65" s="39">
        <f>AK65*1000/(MAX(AK$13,AK$17,AK$21,AK$25,AK$29,AK$33,AK$37,AK$41,AK$45,AK$49,AK$53,AK$57,AK$61,AK$65))</f>
        <v>298.0132450331126</v>
      </c>
    </row>
    <row r="66" spans="1:38" ht="12.75" customHeight="1">
      <c r="A66" s="94"/>
      <c r="B66" s="99"/>
      <c r="C66" s="100"/>
      <c r="D66" s="100"/>
      <c r="E66" s="100"/>
      <c r="F66" s="101"/>
      <c r="G66" s="15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40">
        <f>G66*G$10+H66*H$10+I66*I$10+J66*J$10+K66*K$10+L66*L$10+M66*M$10+N66*N$10</f>
        <v>0</v>
      </c>
      <c r="P66" s="41">
        <f>O66*1000/(MAX(O$14,O$18,O$22,O$26,O$30,O$34,O$38,O$42,O$46,O$50,O$54))</f>
        <v>0</v>
      </c>
      <c r="R66" s="15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40">
        <f>R66*R$10+S66*S$10+T66*T$10+U66*U$10+V66*V$10+W66*W$10+X66*X$10+Y66*Y$10</f>
        <v>0</v>
      </c>
      <c r="AA66" s="41">
        <f>Z66*1000/(MAX(Z$14,Z$18,Z$22,Z$26,Z$30,Z$34,Z$38,Z$42,Z$46,Z$50,Z$54,Z$58,Z$62))</f>
        <v>0</v>
      </c>
      <c r="AC66" s="15">
        <v>6</v>
      </c>
      <c r="AD66" s="16">
        <v>3</v>
      </c>
      <c r="AE66" s="16">
        <v>3</v>
      </c>
      <c r="AF66" s="16">
        <v>2</v>
      </c>
      <c r="AG66" s="16">
        <v>1</v>
      </c>
      <c r="AH66" s="16">
        <v>4</v>
      </c>
      <c r="AI66" s="16">
        <v>4</v>
      </c>
      <c r="AJ66" s="16">
        <v>6</v>
      </c>
      <c r="AK66" s="40">
        <f>AC66*AC$10+AD66*AD$10+AE66*AE$10+AF66*AF$10+AG66*AG$10+AH66*AH$10+AI66*AI$10+AJ66*AJ$10</f>
        <v>68</v>
      </c>
      <c r="AL66" s="41">
        <f>AK66*1000/(MAX(AK$14,AK$18,AK$22,AK$26,AK$30,AK$34,AK$38,AK$42,AK$46,AK$50,AK$54,AK$58,AK$62,AK$66))</f>
        <v>450.33112582781456</v>
      </c>
    </row>
    <row r="67" spans="1:38" ht="12.75" customHeight="1" thickBot="1">
      <c r="A67" s="94"/>
      <c r="B67" s="102"/>
      <c r="C67" s="103"/>
      <c r="D67" s="103"/>
      <c r="E67" s="103"/>
      <c r="F67" s="104"/>
      <c r="G67" s="15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40">
        <f>G67*G$10+H67*H$10+I67*I$10+J67*J$10+K67*K$10+L67*L$10+M67*M$10+N67*N$10</f>
        <v>0</v>
      </c>
      <c r="P67" s="41">
        <f>O67*1000/(MAX(O$15,O$19,O$23,O$27,O$31,O$35,O$39,O$43,O$47,O$51,O$55))</f>
        <v>0</v>
      </c>
      <c r="R67" s="15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40">
        <f>R67*R$10+S67*S$10+T67*T$10+U67*U$10+V67*V$10+W67*W$10+X67*X$10+Y67*Y$10</f>
        <v>0</v>
      </c>
      <c r="AA67" s="41">
        <f>Z67*1000/(MAX(Z$15,Z$19,Z$23,Z$27,Z$31,Z$35,Z$39,Z$43,Z$47,Z$51,Z$55,Z$59,Z$63))</f>
        <v>0</v>
      </c>
      <c r="AC67" s="15">
        <v>6</v>
      </c>
      <c r="AD67" s="16">
        <v>6</v>
      </c>
      <c r="AE67" s="16">
        <v>4</v>
      </c>
      <c r="AF67" s="16">
        <v>2</v>
      </c>
      <c r="AG67" s="16">
        <v>3</v>
      </c>
      <c r="AH67" s="16">
        <v>4</v>
      </c>
      <c r="AI67" s="16">
        <v>4</v>
      </c>
      <c r="AJ67" s="16">
        <v>5</v>
      </c>
      <c r="AK67" s="40">
        <f>AC67*AC$10+AD67*AD$10+AE67*AE$10+AF67*AF$10+AG67*AG$10+AH67*AH$10+AI67*AI$10+AJ67*AJ$10</f>
        <v>82</v>
      </c>
      <c r="AL67" s="41">
        <f>AK67*1000/(MAX(AK$15,AK$19,AK$23,AK$27,AK$31,AK$35,AK$39,AK$43,AK$47,AK$51,AK$55,AK$59,AK$63,AK$67))</f>
        <v>577.4647887323944</v>
      </c>
    </row>
    <row r="68" spans="1:38" ht="12.75" customHeight="1" thickBot="1">
      <c r="A68" s="95"/>
      <c r="B68" s="37">
        <f>G68</f>
        <v>0</v>
      </c>
      <c r="C68" s="19">
        <f>R68</f>
        <v>0</v>
      </c>
      <c r="D68" s="20">
        <f>AC68</f>
        <v>1027.795914560209</v>
      </c>
      <c r="E68" s="21" t="e">
        <f>#REF!</f>
        <v>#REF!</v>
      </c>
      <c r="F68" s="22" t="e">
        <f>#REF!</f>
        <v>#REF!</v>
      </c>
      <c r="G68" s="77">
        <f>P65+P66+P67-MIN(P65,P66,P67)</f>
        <v>0</v>
      </c>
      <c r="H68" s="78"/>
      <c r="I68" s="78"/>
      <c r="J68" s="78"/>
      <c r="K68" s="78"/>
      <c r="L68" s="78"/>
      <c r="M68" s="78"/>
      <c r="N68" s="78"/>
      <c r="O68" s="78"/>
      <c r="P68" s="79"/>
      <c r="R68" s="77">
        <f>AA65+AA66+AA67-MIN(AA65,AA66,AA67)</f>
        <v>0</v>
      </c>
      <c r="S68" s="78"/>
      <c r="T68" s="78"/>
      <c r="U68" s="78"/>
      <c r="V68" s="78"/>
      <c r="W68" s="78"/>
      <c r="X68" s="78"/>
      <c r="Y68" s="78"/>
      <c r="Z68" s="78"/>
      <c r="AA68" s="79"/>
      <c r="AC68" s="77">
        <f>AL65+AL66+AL67-MIN(AL65,AL66,AL67)</f>
        <v>1027.795914560209</v>
      </c>
      <c r="AD68" s="78"/>
      <c r="AE68" s="78"/>
      <c r="AF68" s="78"/>
      <c r="AG68" s="78"/>
      <c r="AH68" s="78"/>
      <c r="AI68" s="78"/>
      <c r="AJ68" s="78"/>
      <c r="AK68" s="78"/>
      <c r="AL68" s="79"/>
    </row>
  </sheetData>
  <sheetProtection/>
  <mergeCells count="113">
    <mergeCell ref="A65:A68"/>
    <mergeCell ref="B65:F67"/>
    <mergeCell ref="G68:P68"/>
    <mergeCell ref="R68:AA68"/>
    <mergeCell ref="AC68:AL68"/>
    <mergeCell ref="R56:AA56"/>
    <mergeCell ref="A57:A60"/>
    <mergeCell ref="B57:F59"/>
    <mergeCell ref="G60:P60"/>
    <mergeCell ref="R60:AA60"/>
    <mergeCell ref="R28:AA28"/>
    <mergeCell ref="R32:AA32"/>
    <mergeCell ref="R36:AA36"/>
    <mergeCell ref="R40:AA40"/>
    <mergeCell ref="R48:AA48"/>
    <mergeCell ref="R52:AA52"/>
    <mergeCell ref="R44:AA44"/>
    <mergeCell ref="AA11:AA12"/>
    <mergeCell ref="V4:V9"/>
    <mergeCell ref="W4:W9"/>
    <mergeCell ref="X4:X9"/>
    <mergeCell ref="R20:AA20"/>
    <mergeCell ref="R24:AA24"/>
    <mergeCell ref="G1:P3"/>
    <mergeCell ref="O4:P10"/>
    <mergeCell ref="O11:O12"/>
    <mergeCell ref="P11:P12"/>
    <mergeCell ref="B13:F15"/>
    <mergeCell ref="R4:R9"/>
    <mergeCell ref="R1:AA3"/>
    <mergeCell ref="Y4:Y9"/>
    <mergeCell ref="Z4:AA10"/>
    <mergeCell ref="R11:Y11"/>
    <mergeCell ref="I4:I9"/>
    <mergeCell ref="K4:K9"/>
    <mergeCell ref="M4:M9"/>
    <mergeCell ref="N4:N9"/>
    <mergeCell ref="L4:L9"/>
    <mergeCell ref="R16:AA16"/>
    <mergeCell ref="S4:S9"/>
    <mergeCell ref="T4:T9"/>
    <mergeCell ref="U4:U9"/>
    <mergeCell ref="Z11:Z12"/>
    <mergeCell ref="A4:A12"/>
    <mergeCell ref="B11:F11"/>
    <mergeCell ref="A13:A16"/>
    <mergeCell ref="G4:G9"/>
    <mergeCell ref="H4:H9"/>
    <mergeCell ref="B10:F10"/>
    <mergeCell ref="B4:F9"/>
    <mergeCell ref="G16:P16"/>
    <mergeCell ref="G11:N11"/>
    <mergeCell ref="J4:J9"/>
    <mergeCell ref="B17:F19"/>
    <mergeCell ref="G20:P20"/>
    <mergeCell ref="G24:P24"/>
    <mergeCell ref="A21:A24"/>
    <mergeCell ref="B21:F23"/>
    <mergeCell ref="A25:A28"/>
    <mergeCell ref="A17:A20"/>
    <mergeCell ref="B25:F27"/>
    <mergeCell ref="G28:P28"/>
    <mergeCell ref="G32:P32"/>
    <mergeCell ref="G36:P36"/>
    <mergeCell ref="G40:P40"/>
    <mergeCell ref="G44:P44"/>
    <mergeCell ref="G48:P48"/>
    <mergeCell ref="G52:P52"/>
    <mergeCell ref="A45:A48"/>
    <mergeCell ref="B45:F47"/>
    <mergeCell ref="A49:A52"/>
    <mergeCell ref="B49:F51"/>
    <mergeCell ref="A29:A32"/>
    <mergeCell ref="B29:F31"/>
    <mergeCell ref="A37:A40"/>
    <mergeCell ref="B37:F39"/>
    <mergeCell ref="A33:A36"/>
    <mergeCell ref="B33:F35"/>
    <mergeCell ref="A53:A56"/>
    <mergeCell ref="B53:F55"/>
    <mergeCell ref="G56:P56"/>
    <mergeCell ref="A61:A64"/>
    <mergeCell ref="B61:F63"/>
    <mergeCell ref="G64:P64"/>
    <mergeCell ref="R64:AA64"/>
    <mergeCell ref="A41:A44"/>
    <mergeCell ref="B41:F43"/>
    <mergeCell ref="AC1:AL3"/>
    <mergeCell ref="AC4:AC9"/>
    <mergeCell ref="AD4:AD9"/>
    <mergeCell ref="AE4:AE9"/>
    <mergeCell ref="AF4:AF9"/>
    <mergeCell ref="AG4:AG9"/>
    <mergeCell ref="AH4:AH9"/>
    <mergeCell ref="AI4:AI9"/>
    <mergeCell ref="AJ4:AJ9"/>
    <mergeCell ref="AK4:AL10"/>
    <mergeCell ref="AC11:AJ11"/>
    <mergeCell ref="AK11:AK12"/>
    <mergeCell ref="AL11:AL12"/>
    <mergeCell ref="AC16:AL16"/>
    <mergeCell ref="AC20:AL20"/>
    <mergeCell ref="AC24:AL24"/>
    <mergeCell ref="AC28:AL28"/>
    <mergeCell ref="AC32:AL32"/>
    <mergeCell ref="AC36:AL36"/>
    <mergeCell ref="AC64:AL64"/>
    <mergeCell ref="AC40:AL40"/>
    <mergeCell ref="AC44:AL44"/>
    <mergeCell ref="AC48:AL48"/>
    <mergeCell ref="AC52:AL52"/>
    <mergeCell ref="AC56:AL56"/>
    <mergeCell ref="AC60:AL6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0"/>
  <sheetViews>
    <sheetView zoomScale="97" zoomScaleNormal="97" zoomScalePageLayoutView="0" workbookViewId="0" topLeftCell="A1">
      <selection activeCell="AT19" sqref="AT19"/>
    </sheetView>
  </sheetViews>
  <sheetFormatPr defaultColWidth="11.421875" defaultRowHeight="12.75" outlineLevelCol="1"/>
  <cols>
    <col min="1" max="1" width="6.00390625" style="0" customWidth="1"/>
    <col min="2" max="2" width="5.8515625" style="0" customWidth="1"/>
    <col min="3" max="3" width="7.7109375" style="0" bestFit="1" customWidth="1"/>
    <col min="4" max="4" width="6.28125" style="0" customWidth="1"/>
    <col min="5" max="6" width="2.7109375" style="0" bestFit="1" customWidth="1"/>
    <col min="7" max="17" width="2.7109375" style="0" hidden="1" customWidth="1" outlineLevel="1"/>
    <col min="18" max="18" width="5.8515625" style="0" hidden="1" customWidth="1" outlineLevel="1"/>
    <col min="19" max="19" width="6.57421875" style="0" hidden="1" customWidth="1" outlineLevel="1"/>
    <col min="20" max="20" width="2.57421875" style="0" customWidth="1" collapsed="1"/>
    <col min="21" max="31" width="2.7109375" style="0" hidden="1" customWidth="1" outlineLevel="1"/>
    <col min="32" max="32" width="5.8515625" style="0" hidden="1" customWidth="1" outlineLevel="1"/>
    <col min="33" max="33" width="6.57421875" style="0" hidden="1" customWidth="1" outlineLevel="1"/>
    <col min="34" max="34" width="2.57421875" style="0" customWidth="1" collapsed="1"/>
    <col min="35" max="45" width="2.7109375" style="0" customWidth="1" outlineLevel="1"/>
    <col min="46" max="46" width="5.8515625" style="0" customWidth="1" outlineLevel="1"/>
    <col min="47" max="47" width="6.57421875" style="0" customWidth="1" outlineLevel="1"/>
    <col min="48" max="48" width="2.57421875" style="0" customWidth="1"/>
  </cols>
  <sheetData>
    <row r="1" spans="7:47" ht="12.75" customHeight="1">
      <c r="G1" s="105" t="s">
        <v>22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33"/>
      <c r="U1" s="105" t="s">
        <v>28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33"/>
      <c r="AI1" s="105" t="s">
        <v>96</v>
      </c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33"/>
    </row>
    <row r="2" spans="7:47" ht="12.75"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33"/>
      <c r="U2" s="108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33"/>
      <c r="AI2" s="108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33"/>
    </row>
    <row r="3" spans="7:47" ht="12.75">
      <c r="G3" s="108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33"/>
      <c r="U3" s="108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33"/>
      <c r="AI3" s="108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33"/>
    </row>
    <row r="4" spans="1:47" ht="40.5" customHeight="1">
      <c r="A4" s="117" t="s">
        <v>21</v>
      </c>
      <c r="B4" s="123" t="s">
        <v>11</v>
      </c>
      <c r="C4" s="123"/>
      <c r="D4" s="123"/>
      <c r="E4" s="123"/>
      <c r="F4" s="123"/>
      <c r="G4" s="83" t="s">
        <v>70</v>
      </c>
      <c r="H4" s="83" t="s">
        <v>71</v>
      </c>
      <c r="I4" s="83" t="s">
        <v>72</v>
      </c>
      <c r="J4" s="83" t="s">
        <v>73</v>
      </c>
      <c r="K4" s="83" t="s">
        <v>74</v>
      </c>
      <c r="L4" s="83" t="s">
        <v>75</v>
      </c>
      <c r="M4" s="83" t="s">
        <v>76</v>
      </c>
      <c r="N4" s="83" t="s">
        <v>77</v>
      </c>
      <c r="O4" s="83" t="s">
        <v>78</v>
      </c>
      <c r="P4" s="83" t="s">
        <v>79</v>
      </c>
      <c r="Q4" s="83" t="s">
        <v>80</v>
      </c>
      <c r="R4" s="85">
        <f>SUM(G10:N10)</f>
        <v>30</v>
      </c>
      <c r="S4" s="86"/>
      <c r="U4" s="83" t="s">
        <v>70</v>
      </c>
      <c r="V4" s="83" t="s">
        <v>71</v>
      </c>
      <c r="W4" s="83" t="s">
        <v>72</v>
      </c>
      <c r="X4" s="83" t="s">
        <v>73</v>
      </c>
      <c r="Y4" s="83" t="s">
        <v>74</v>
      </c>
      <c r="Z4" s="83" t="s">
        <v>75</v>
      </c>
      <c r="AA4" s="83" t="s">
        <v>76</v>
      </c>
      <c r="AB4" s="83" t="s">
        <v>77</v>
      </c>
      <c r="AC4" s="83" t="s">
        <v>78</v>
      </c>
      <c r="AD4" s="83" t="s">
        <v>79</v>
      </c>
      <c r="AE4" s="83" t="s">
        <v>80</v>
      </c>
      <c r="AF4" s="85">
        <f>SUM(U10:AB10)</f>
        <v>30</v>
      </c>
      <c r="AG4" s="86"/>
      <c r="AI4" s="83" t="s">
        <v>70</v>
      </c>
      <c r="AJ4" s="83" t="s">
        <v>71</v>
      </c>
      <c r="AK4" s="83" t="s">
        <v>72</v>
      </c>
      <c r="AL4" s="83" t="s">
        <v>73</v>
      </c>
      <c r="AM4" s="83" t="s">
        <v>74</v>
      </c>
      <c r="AN4" s="83" t="s">
        <v>75</v>
      </c>
      <c r="AO4" s="83" t="s">
        <v>76</v>
      </c>
      <c r="AP4" s="83" t="s">
        <v>77</v>
      </c>
      <c r="AQ4" s="83" t="s">
        <v>78</v>
      </c>
      <c r="AR4" s="83" t="s">
        <v>79</v>
      </c>
      <c r="AS4" s="83" t="s">
        <v>80</v>
      </c>
      <c r="AT4" s="85">
        <f>SUM(AI10:AP10)</f>
        <v>30</v>
      </c>
      <c r="AU4" s="86"/>
    </row>
    <row r="5" spans="1:47" ht="12.75">
      <c r="A5" s="118"/>
      <c r="B5" s="123"/>
      <c r="C5" s="123"/>
      <c r="D5" s="123"/>
      <c r="E5" s="123"/>
      <c r="F5" s="12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6"/>
      <c r="S5" s="86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6"/>
      <c r="AG5" s="86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6"/>
      <c r="AU5" s="86"/>
    </row>
    <row r="6" spans="1:47" ht="12.75">
      <c r="A6" s="118"/>
      <c r="B6" s="123"/>
      <c r="C6" s="123"/>
      <c r="D6" s="123"/>
      <c r="E6" s="123"/>
      <c r="F6" s="12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6"/>
      <c r="S6" s="86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6"/>
      <c r="AG6" s="86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6"/>
      <c r="AU6" s="86"/>
    </row>
    <row r="7" spans="1:47" ht="12.75">
      <c r="A7" s="118"/>
      <c r="B7" s="123"/>
      <c r="C7" s="123"/>
      <c r="D7" s="123"/>
      <c r="E7" s="123"/>
      <c r="F7" s="12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6"/>
      <c r="S7" s="86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6"/>
      <c r="AG7" s="86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6"/>
      <c r="AU7" s="86"/>
    </row>
    <row r="8" spans="1:47" ht="12.75">
      <c r="A8" s="118"/>
      <c r="B8" s="123"/>
      <c r="C8" s="123"/>
      <c r="D8" s="123"/>
      <c r="E8" s="123"/>
      <c r="F8" s="12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  <c r="S8" s="86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6"/>
      <c r="AG8" s="86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6"/>
      <c r="AU8" s="86"/>
    </row>
    <row r="9" spans="1:47" ht="12.75">
      <c r="A9" s="118"/>
      <c r="B9" s="123"/>
      <c r="C9" s="123"/>
      <c r="D9" s="123"/>
      <c r="E9" s="123"/>
      <c r="F9" s="12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6"/>
      <c r="S9" s="86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6"/>
      <c r="AG9" s="86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6"/>
      <c r="AU9" s="86"/>
    </row>
    <row r="10" spans="1:47" ht="12.75">
      <c r="A10" s="118"/>
      <c r="B10" s="122" t="s">
        <v>12</v>
      </c>
      <c r="C10" s="122"/>
      <c r="D10" s="122"/>
      <c r="E10" s="122"/>
      <c r="F10" s="122"/>
      <c r="G10">
        <v>3</v>
      </c>
      <c r="H10">
        <v>4</v>
      </c>
      <c r="I10">
        <v>5</v>
      </c>
      <c r="J10">
        <v>3</v>
      </c>
      <c r="K10">
        <v>5</v>
      </c>
      <c r="L10">
        <v>3</v>
      </c>
      <c r="M10">
        <v>3</v>
      </c>
      <c r="N10">
        <v>4</v>
      </c>
      <c r="O10">
        <v>6</v>
      </c>
      <c r="P10">
        <v>2</v>
      </c>
      <c r="Q10">
        <v>4</v>
      </c>
      <c r="R10" s="86"/>
      <c r="S10" s="86"/>
      <c r="U10">
        <v>3</v>
      </c>
      <c r="V10">
        <v>4</v>
      </c>
      <c r="W10">
        <v>5</v>
      </c>
      <c r="X10">
        <v>3</v>
      </c>
      <c r="Y10">
        <v>5</v>
      </c>
      <c r="Z10">
        <v>3</v>
      </c>
      <c r="AA10">
        <v>3</v>
      </c>
      <c r="AB10">
        <v>4</v>
      </c>
      <c r="AC10">
        <v>6</v>
      </c>
      <c r="AD10">
        <v>2</v>
      </c>
      <c r="AE10">
        <v>4</v>
      </c>
      <c r="AF10" s="86"/>
      <c r="AG10" s="86"/>
      <c r="AI10">
        <v>3</v>
      </c>
      <c r="AJ10">
        <v>4</v>
      </c>
      <c r="AK10">
        <v>5</v>
      </c>
      <c r="AL10">
        <v>3</v>
      </c>
      <c r="AM10">
        <v>5</v>
      </c>
      <c r="AN10">
        <v>3</v>
      </c>
      <c r="AO10">
        <v>3</v>
      </c>
      <c r="AP10">
        <v>4</v>
      </c>
      <c r="AQ10">
        <v>6</v>
      </c>
      <c r="AR10">
        <v>2</v>
      </c>
      <c r="AS10">
        <v>4</v>
      </c>
      <c r="AT10" s="86"/>
      <c r="AU10" s="86"/>
    </row>
    <row r="11" spans="1:47" ht="12.75" customHeight="1">
      <c r="A11" s="118"/>
      <c r="B11" s="120" t="s">
        <v>13</v>
      </c>
      <c r="C11" s="120"/>
      <c r="D11" s="120"/>
      <c r="E11" s="120"/>
      <c r="F11" s="121"/>
      <c r="G11" s="87" t="s">
        <v>14</v>
      </c>
      <c r="H11" s="88"/>
      <c r="I11" s="88"/>
      <c r="J11" s="88"/>
      <c r="K11" s="88"/>
      <c r="L11" s="88"/>
      <c r="M11" s="88"/>
      <c r="N11" s="88"/>
      <c r="O11" s="30"/>
      <c r="P11" s="30"/>
      <c r="Q11" s="30"/>
      <c r="R11" s="89" t="s">
        <v>15</v>
      </c>
      <c r="S11" s="91" t="s">
        <v>34</v>
      </c>
      <c r="U11" s="87" t="s">
        <v>14</v>
      </c>
      <c r="V11" s="88"/>
      <c r="W11" s="88"/>
      <c r="X11" s="88"/>
      <c r="Y11" s="88"/>
      <c r="Z11" s="88"/>
      <c r="AA11" s="88"/>
      <c r="AB11" s="88"/>
      <c r="AC11" s="30"/>
      <c r="AD11" s="30"/>
      <c r="AE11" s="30"/>
      <c r="AF11" s="89" t="s">
        <v>15</v>
      </c>
      <c r="AG11" s="91" t="s">
        <v>34</v>
      </c>
      <c r="AI11" s="87" t="s">
        <v>14</v>
      </c>
      <c r="AJ11" s="88"/>
      <c r="AK11" s="88"/>
      <c r="AL11" s="88"/>
      <c r="AM11" s="88"/>
      <c r="AN11" s="88"/>
      <c r="AO11" s="88"/>
      <c r="AP11" s="88"/>
      <c r="AQ11" s="30"/>
      <c r="AR11" s="30"/>
      <c r="AS11" s="30"/>
      <c r="AT11" s="89" t="s">
        <v>15</v>
      </c>
      <c r="AU11" s="91" t="s">
        <v>34</v>
      </c>
    </row>
    <row r="12" spans="1:47" ht="13.5" customHeight="1" thickBot="1">
      <c r="A12" s="119"/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9">
        <v>1</v>
      </c>
      <c r="H12" s="10">
        <v>2</v>
      </c>
      <c r="I12" s="10">
        <v>3</v>
      </c>
      <c r="J12" s="11">
        <v>4</v>
      </c>
      <c r="K12" s="9">
        <v>5</v>
      </c>
      <c r="L12" s="10">
        <v>6</v>
      </c>
      <c r="M12" s="10">
        <v>7</v>
      </c>
      <c r="N12" s="11">
        <v>8</v>
      </c>
      <c r="O12" s="10">
        <v>6</v>
      </c>
      <c r="P12" s="10">
        <v>7</v>
      </c>
      <c r="Q12" s="11">
        <v>8</v>
      </c>
      <c r="R12" s="90"/>
      <c r="S12" s="92"/>
      <c r="U12" s="9">
        <v>1</v>
      </c>
      <c r="V12" s="10">
        <v>2</v>
      </c>
      <c r="W12" s="10">
        <v>3</v>
      </c>
      <c r="X12" s="11">
        <v>4</v>
      </c>
      <c r="Y12" s="9">
        <v>5</v>
      </c>
      <c r="Z12" s="10">
        <v>6</v>
      </c>
      <c r="AA12" s="10">
        <v>7</v>
      </c>
      <c r="AB12" s="11">
        <v>8</v>
      </c>
      <c r="AC12" s="10">
        <v>6</v>
      </c>
      <c r="AD12" s="10">
        <v>7</v>
      </c>
      <c r="AE12" s="11">
        <v>8</v>
      </c>
      <c r="AF12" s="90"/>
      <c r="AG12" s="92"/>
      <c r="AI12" s="9">
        <v>1</v>
      </c>
      <c r="AJ12" s="10">
        <v>2</v>
      </c>
      <c r="AK12" s="10">
        <v>3</v>
      </c>
      <c r="AL12" s="11">
        <v>4</v>
      </c>
      <c r="AM12" s="9">
        <v>5</v>
      </c>
      <c r="AN12" s="10">
        <v>6</v>
      </c>
      <c r="AO12" s="10">
        <v>7</v>
      </c>
      <c r="AP12" s="11">
        <v>8</v>
      </c>
      <c r="AQ12" s="10">
        <v>6</v>
      </c>
      <c r="AR12" s="10">
        <v>7</v>
      </c>
      <c r="AS12" s="11">
        <v>8</v>
      </c>
      <c r="AT12" s="90"/>
      <c r="AU12" s="92"/>
    </row>
    <row r="13" spans="1:47" ht="14.25" customHeight="1">
      <c r="A13" s="93">
        <f>Clasifficación!A25</f>
        <v>12</v>
      </c>
      <c r="B13" s="96" t="str">
        <f>Clasifficación!B25</f>
        <v>Saul Almazan</v>
      </c>
      <c r="C13" s="97"/>
      <c r="D13" s="97"/>
      <c r="E13" s="97"/>
      <c r="F13" s="98"/>
      <c r="G13" s="12">
        <v>5</v>
      </c>
      <c r="H13" s="13">
        <v>4</v>
      </c>
      <c r="I13" s="13">
        <v>5</v>
      </c>
      <c r="J13" s="13">
        <v>5</v>
      </c>
      <c r="K13" s="13">
        <v>3</v>
      </c>
      <c r="L13" s="13">
        <v>0</v>
      </c>
      <c r="M13" s="13">
        <v>4</v>
      </c>
      <c r="N13" s="13">
        <v>4</v>
      </c>
      <c r="O13" s="13">
        <v>3</v>
      </c>
      <c r="P13" s="13">
        <v>4</v>
      </c>
      <c r="Q13" s="13">
        <v>4</v>
      </c>
      <c r="R13" s="38">
        <f>G13*G$10+H13*H$10+I13*I$10+J13*J$10+K13*K$10+L13*L$10+M13*M$10+N13*N$10+O13*O$10+P13*P$10+Q13*Q$10</f>
        <v>156</v>
      </c>
      <c r="S13" s="39">
        <f>R13*1000/(MAX(R$13,R$17,R$21,R$25,R$29))</f>
        <v>760.9756097560976</v>
      </c>
      <c r="U13" s="12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38">
        <f>U13*U$10+V13*V$10+W13*W$10+X13*X$10+Y13*Y$10+Z13*Z$10+AA13*AA$10+AB13*AB$10+AC13*AC$10+AD13*AD$10+AE13*AE$10</f>
        <v>0</v>
      </c>
      <c r="AG13" s="39">
        <f>AF13*1000/(MAX(AF$13,AF$17,AF$21,AF$25,AF$29,AF$33,AF$37))</f>
        <v>0</v>
      </c>
      <c r="AI13" s="12">
        <v>6</v>
      </c>
      <c r="AJ13" s="13">
        <v>5</v>
      </c>
      <c r="AK13" s="13">
        <v>4</v>
      </c>
      <c r="AL13" s="13">
        <v>5</v>
      </c>
      <c r="AM13" s="13">
        <v>6</v>
      </c>
      <c r="AN13" s="13">
        <v>6</v>
      </c>
      <c r="AO13" s="13">
        <v>5</v>
      </c>
      <c r="AP13" s="13">
        <v>4</v>
      </c>
      <c r="AQ13" s="13">
        <v>5</v>
      </c>
      <c r="AR13" s="13">
        <v>0</v>
      </c>
      <c r="AS13" s="13">
        <v>0</v>
      </c>
      <c r="AT13" s="38">
        <f>AI13*AI$10+AJ13*AJ$10+AK13*AK$10+AL13*AL$10+AM13*AM$10+AN13*AN$10+AO13*AO$10+AP13*AP$10+AQ13*AQ$10+AR13*AR$10+AS13*AS$10</f>
        <v>182</v>
      </c>
      <c r="AU13" s="39">
        <f>AT13*1000/(MAX(AT$13,AT$17,AT$21,AT$25,AT$29,AT$33,AT$37))</f>
        <v>643.1095406360424</v>
      </c>
    </row>
    <row r="14" spans="1:47" ht="12.75" customHeight="1">
      <c r="A14" s="94"/>
      <c r="B14" s="99"/>
      <c r="C14" s="100"/>
      <c r="D14" s="100"/>
      <c r="E14" s="100"/>
      <c r="F14" s="101"/>
      <c r="G14" s="15">
        <v>5</v>
      </c>
      <c r="H14" s="16">
        <v>5</v>
      </c>
      <c r="I14" s="16">
        <v>5</v>
      </c>
      <c r="J14" s="16">
        <v>5</v>
      </c>
      <c r="K14" s="16">
        <v>2</v>
      </c>
      <c r="L14" s="16">
        <v>4</v>
      </c>
      <c r="M14" s="16">
        <v>5</v>
      </c>
      <c r="N14" s="16">
        <v>4</v>
      </c>
      <c r="O14" s="16">
        <v>4</v>
      </c>
      <c r="P14" s="16">
        <v>5</v>
      </c>
      <c r="Q14" s="16">
        <v>5</v>
      </c>
      <c r="R14" s="40">
        <f>G14*G$10+H14*H$10+I14*I$10+J14*J$10+K14*K$10+L14*L$10+M14*M$10+N14*N$10+O14*O$10+P14*P$10+Q14*Q$10</f>
        <v>182</v>
      </c>
      <c r="S14" s="41">
        <f>R14*1000/(MAX(R$14,R$18,R$22,R$26,R$30))</f>
        <v>919.1919191919192</v>
      </c>
      <c r="U14" s="15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0">
        <f>U14*U$10+V14*V$10+W14*W$10+X14*X$10+Y14*Y$10+Z14*Z$10+AA14*AA$10+AB14*AB$10+AC14*AC$10+AD14*AD$10+AE14*AE$10</f>
        <v>0</v>
      </c>
      <c r="AG14" s="41">
        <f>AF14*1000/(MAX(AF$14,AF$18,AF$22,AF$26,AF$30,AF$34,AF$38))</f>
        <v>0</v>
      </c>
      <c r="AI14" s="15">
        <v>5</v>
      </c>
      <c r="AJ14" s="16">
        <v>4</v>
      </c>
      <c r="AK14" s="16">
        <v>4</v>
      </c>
      <c r="AL14" s="16">
        <v>4</v>
      </c>
      <c r="AM14" s="16">
        <v>5</v>
      </c>
      <c r="AN14" s="16">
        <v>6</v>
      </c>
      <c r="AO14" s="16">
        <v>4</v>
      </c>
      <c r="AP14" s="16">
        <v>4</v>
      </c>
      <c r="AQ14" s="16">
        <v>3</v>
      </c>
      <c r="AR14" s="16">
        <v>5</v>
      </c>
      <c r="AS14" s="16">
        <v>6</v>
      </c>
      <c r="AT14" s="40">
        <f>AI14*AI$10+AJ14*AJ$10+AK14*AK$10+AL14*AL$10+AM14*AM$10+AN14*AN$10+AO14*AO$10+AP14*AP$10+AQ14*AQ$10+AR14*AR$10+AS14*AS$10</f>
        <v>186</v>
      </c>
      <c r="AU14" s="41">
        <f>AT14*1000/(MAX(AT$14,AT$18,AT$22,AT$26,AT$30,AT$34,AT$38))</f>
        <v>678.8321167883212</v>
      </c>
    </row>
    <row r="15" spans="1:47" ht="12.75" customHeight="1" thickBot="1">
      <c r="A15" s="94"/>
      <c r="B15" s="102"/>
      <c r="C15" s="103"/>
      <c r="D15" s="103"/>
      <c r="E15" s="103"/>
      <c r="F15" s="104"/>
      <c r="G15" s="15">
        <v>4</v>
      </c>
      <c r="H15" s="16">
        <v>4</v>
      </c>
      <c r="I15" s="16">
        <v>3</v>
      </c>
      <c r="J15" s="16">
        <v>0</v>
      </c>
      <c r="K15" s="16">
        <v>4</v>
      </c>
      <c r="L15" s="16">
        <v>4</v>
      </c>
      <c r="M15" s="16">
        <v>5</v>
      </c>
      <c r="N15" s="16">
        <v>3</v>
      </c>
      <c r="O15" s="16">
        <v>2</v>
      </c>
      <c r="P15" s="16">
        <v>5</v>
      </c>
      <c r="Q15" s="16">
        <v>4</v>
      </c>
      <c r="R15" s="40">
        <f>G15*G$10+H15*H$10+I15*I$10+J15*J$10+K15*K$10+L15*L$10+M15*M$10+N15*N$10+O15*O$10+P15*P$10+Q15*Q$10</f>
        <v>140</v>
      </c>
      <c r="S15" s="41">
        <f>R15*1000/(MAX(R$15,R$19,R$23,R$27,R$31))</f>
        <v>696.5174129353234</v>
      </c>
      <c r="U15" s="15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0">
        <f>U15*U$10+V15*V$10+W15*W$10+X15*X$10+Y15*Y$10+Z15*Z$10+AA15*AA$10+AB15*AB$10+AC15*AC$10+AD15*AD$10+AE15*AE$10</f>
        <v>0</v>
      </c>
      <c r="AG15" s="41">
        <f>AF15*1000/(MAX(AF$15,AF$19,AF$23,AF$27,AF$31,AF$35,AF$39))</f>
        <v>0</v>
      </c>
      <c r="AI15" s="15">
        <v>6</v>
      </c>
      <c r="AJ15" s="16">
        <v>6</v>
      </c>
      <c r="AK15" s="16">
        <v>7</v>
      </c>
      <c r="AL15" s="16">
        <v>5</v>
      </c>
      <c r="AM15" s="16">
        <v>4</v>
      </c>
      <c r="AN15" s="16">
        <v>6</v>
      </c>
      <c r="AO15" s="16">
        <v>5</v>
      </c>
      <c r="AP15" s="16">
        <v>4</v>
      </c>
      <c r="AQ15" s="16">
        <v>4</v>
      </c>
      <c r="AR15" s="16">
        <v>6</v>
      </c>
      <c r="AS15" s="16">
        <v>5</v>
      </c>
      <c r="AT15" s="40">
        <f>AI15*AI$10+AJ15*AJ$10+AK15*AK$10+AL15*AL$10+AM15*AM$10+AN15*AN$10+AO15*AO$10+AP15*AP$10+AQ15*AQ$10+AR15*AR$10+AS15*AS$10</f>
        <v>217</v>
      </c>
      <c r="AU15" s="41">
        <f>AT15*1000/(MAX(AT$15,AT$19,AT$23,AT$27,AT$31,AT$35,AT$39))</f>
        <v>730.6397306397306</v>
      </c>
    </row>
    <row r="16" spans="1:47" ht="12.75" customHeight="1" thickBot="1">
      <c r="A16" s="95"/>
      <c r="B16" s="17">
        <f>G16</f>
        <v>1680.1675289480165</v>
      </c>
      <c r="C16" s="48">
        <f>U16</f>
        <v>0</v>
      </c>
      <c r="D16" s="50">
        <f>AI16</f>
        <v>1409.4718474280521</v>
      </c>
      <c r="E16" s="21" t="e">
        <f>#REF!</f>
        <v>#REF!</v>
      </c>
      <c r="F16" s="22" t="e">
        <f>#REF!</f>
        <v>#REF!</v>
      </c>
      <c r="G16" s="77">
        <f>S13+S14+S15-MIN(S13,S14,S15)</f>
        <v>1680.1675289480165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U16" s="77">
        <f>AG13+AG14+AG15-MIN(AG13,AG14,AG15)</f>
        <v>0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9"/>
      <c r="AI16" s="77">
        <f>AU13+AU14+AU15-MIN(AU13,AU14,AU15)</f>
        <v>1409.4718474280521</v>
      </c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</row>
    <row r="17" spans="1:47" ht="14.25" customHeight="1">
      <c r="A17" s="93">
        <f>Clasifficación!A26</f>
        <v>13</v>
      </c>
      <c r="B17" s="96" t="str">
        <f>Clasifficación!B26</f>
        <v>Daniel Gómez Millan</v>
      </c>
      <c r="C17" s="97"/>
      <c r="D17" s="97"/>
      <c r="E17" s="97"/>
      <c r="F17" s="98"/>
      <c r="G17" s="12">
        <v>5</v>
      </c>
      <c r="H17" s="13">
        <v>5</v>
      </c>
      <c r="I17" s="13">
        <v>4</v>
      </c>
      <c r="J17" s="13">
        <v>4</v>
      </c>
      <c r="K17" s="13">
        <v>4</v>
      </c>
      <c r="L17" s="13">
        <v>4</v>
      </c>
      <c r="M17" s="13">
        <v>2</v>
      </c>
      <c r="N17" s="13">
        <v>3</v>
      </c>
      <c r="O17" s="13">
        <v>2</v>
      </c>
      <c r="P17" s="13">
        <v>3</v>
      </c>
      <c r="Q17" s="13">
        <v>5</v>
      </c>
      <c r="R17" s="38">
        <f>G17*G$10+H17*H$10+I17*I$10+J17*J$10+K17*K$10+L17*L$10+M17*M$10+N17*N$10+O17*O$10+P17*P$10+Q17*Q$10</f>
        <v>155</v>
      </c>
      <c r="S17" s="39">
        <f>R17*1000/(MAX(R$13,R$17,R$21,R$25,R$29))</f>
        <v>756.0975609756098</v>
      </c>
      <c r="U17" s="12">
        <v>2</v>
      </c>
      <c r="V17" s="13">
        <v>3</v>
      </c>
      <c r="W17" s="13">
        <v>5</v>
      </c>
      <c r="X17" s="13">
        <v>5</v>
      </c>
      <c r="Y17" s="13">
        <v>3</v>
      </c>
      <c r="Z17" s="13">
        <v>4</v>
      </c>
      <c r="AA17" s="13">
        <v>3</v>
      </c>
      <c r="AB17" s="13">
        <v>3</v>
      </c>
      <c r="AC17" s="13">
        <v>4</v>
      </c>
      <c r="AD17" s="13">
        <v>4</v>
      </c>
      <c r="AE17" s="13">
        <v>4</v>
      </c>
      <c r="AF17" s="38">
        <f>U17*U$10+V17*V$10+W17*W$10+X17*X$10+Y17*Y$10+Z17*Z$10+AA17*AA$10+AB17*AB$10+AC17*AC$10+AD17*AD$10+AE17*AE$10</f>
        <v>154</v>
      </c>
      <c r="AG17" s="39">
        <f>AF17*1000/(MAX(AF$13,AF$17,AF$21,AF$25,AF$29,AF$33,AF$37))</f>
        <v>666.6666666666666</v>
      </c>
      <c r="AI17" s="12">
        <v>4</v>
      </c>
      <c r="AJ17" s="13">
        <v>5</v>
      </c>
      <c r="AK17" s="13">
        <v>5</v>
      </c>
      <c r="AL17" s="13">
        <v>4</v>
      </c>
      <c r="AM17" s="13">
        <v>4</v>
      </c>
      <c r="AN17" s="13">
        <v>5</v>
      </c>
      <c r="AO17" s="13">
        <v>4</v>
      </c>
      <c r="AP17" s="13">
        <v>4</v>
      </c>
      <c r="AQ17" s="13">
        <v>5</v>
      </c>
      <c r="AR17" s="13">
        <v>5</v>
      </c>
      <c r="AS17" s="13">
        <v>2</v>
      </c>
      <c r="AT17" s="38">
        <f>AI17*AI$10+AJ17*AJ$10+AK17*AK$10+AL17*AL$10+AM17*AM$10+AN17*AN$10+AO17*AO$10+AP17*AP$10+AQ17*AQ$10+AR17*AR$10+AS17*AS$10</f>
        <v>180</v>
      </c>
      <c r="AU17" s="39">
        <f>AT17*1000/(MAX(AT$13,AT$17,AT$21,AT$25,AT$29,AT$33,AT$37))</f>
        <v>636.0424028268551</v>
      </c>
    </row>
    <row r="18" spans="1:47" ht="12.75" customHeight="1">
      <c r="A18" s="94"/>
      <c r="B18" s="99"/>
      <c r="C18" s="100"/>
      <c r="D18" s="100"/>
      <c r="E18" s="100"/>
      <c r="F18" s="101"/>
      <c r="G18" s="15">
        <v>4</v>
      </c>
      <c r="H18" s="16">
        <v>4</v>
      </c>
      <c r="I18" s="16">
        <v>4</v>
      </c>
      <c r="J18" s="16">
        <v>0</v>
      </c>
      <c r="K18" s="16">
        <v>3</v>
      </c>
      <c r="L18" s="16">
        <v>4</v>
      </c>
      <c r="M18" s="16">
        <v>1</v>
      </c>
      <c r="N18" s="16">
        <v>0</v>
      </c>
      <c r="O18" s="16">
        <v>2</v>
      </c>
      <c r="P18" s="16">
        <v>4</v>
      </c>
      <c r="Q18" s="16">
        <v>3</v>
      </c>
      <c r="R18" s="40">
        <f>G18*G$10+H18*H$10+I18*I$10+J18*J$10+K18*K$10+L18*L$10+M18*M$10+N18*N$10+O18*O$10+P18*P$10+Q18*Q$10</f>
        <v>110</v>
      </c>
      <c r="S18" s="41">
        <f>R18*1000/(MAX(R$14,R$18,R$22,R$26,R$30))</f>
        <v>555.5555555555555</v>
      </c>
      <c r="U18" s="15">
        <v>0</v>
      </c>
      <c r="V18" s="16">
        <v>3</v>
      </c>
      <c r="W18" s="16">
        <v>4</v>
      </c>
      <c r="X18" s="16">
        <v>0</v>
      </c>
      <c r="Y18" s="16">
        <v>3</v>
      </c>
      <c r="Z18" s="16">
        <v>3</v>
      </c>
      <c r="AA18" s="16">
        <v>3</v>
      </c>
      <c r="AB18" s="16">
        <v>1</v>
      </c>
      <c r="AC18" s="16">
        <v>2</v>
      </c>
      <c r="AD18" s="16">
        <v>2</v>
      </c>
      <c r="AE18" s="16">
        <v>1</v>
      </c>
      <c r="AF18" s="40">
        <f>U18*U$10+V18*V$10+W18*W$10+X18*X$10+Y18*Y$10+Z18*Z$10+AA18*AA$10+AB18*AB$10+AC18*AC$10+AD18*AD$10+AE18*AE$10</f>
        <v>89</v>
      </c>
      <c r="AG18" s="41">
        <f>AF18*1000/(MAX(AF$14,AF$18,AF$22,AF$26,AF$30,AF$34,AF$38))</f>
        <v>363.265306122449</v>
      </c>
      <c r="AI18" s="15">
        <v>6</v>
      </c>
      <c r="AJ18" s="16">
        <v>6</v>
      </c>
      <c r="AK18" s="16">
        <v>4</v>
      </c>
      <c r="AL18" s="16">
        <v>5</v>
      </c>
      <c r="AM18" s="16">
        <v>4</v>
      </c>
      <c r="AN18" s="16">
        <v>4</v>
      </c>
      <c r="AO18" s="16">
        <v>5</v>
      </c>
      <c r="AP18" s="16">
        <v>5</v>
      </c>
      <c r="AQ18" s="16">
        <v>4</v>
      </c>
      <c r="AR18" s="16">
        <v>6</v>
      </c>
      <c r="AS18" s="16">
        <v>2</v>
      </c>
      <c r="AT18" s="40">
        <f>AI18*AI$10+AJ18*AJ$10+AK18*AK$10+AL18*AL$10+AM18*AM$10+AN18*AN$10+AO18*AO$10+AP18*AP$10+AQ18*AQ$10+AR18*AR$10+AS18*AS$10</f>
        <v>188</v>
      </c>
      <c r="AU18" s="41">
        <f>AT18*1000/(MAX(AT$14,AT$18,AT$22,AT$26,AT$30,AT$34,AT$38))</f>
        <v>686.1313868613139</v>
      </c>
    </row>
    <row r="19" spans="1:47" ht="12.75" customHeight="1" thickBot="1">
      <c r="A19" s="94"/>
      <c r="B19" s="102"/>
      <c r="C19" s="103"/>
      <c r="D19" s="103"/>
      <c r="E19" s="103"/>
      <c r="F19" s="104"/>
      <c r="G19" s="15">
        <v>6</v>
      </c>
      <c r="H19" s="16">
        <v>0</v>
      </c>
      <c r="I19" s="16">
        <v>3</v>
      </c>
      <c r="J19" s="16">
        <v>4</v>
      </c>
      <c r="K19" s="16">
        <v>4</v>
      </c>
      <c r="L19" s="16">
        <v>5</v>
      </c>
      <c r="M19" s="16">
        <v>4</v>
      </c>
      <c r="N19" s="16">
        <v>0</v>
      </c>
      <c r="O19" s="16">
        <v>2</v>
      </c>
      <c r="P19" s="16">
        <v>5</v>
      </c>
      <c r="Q19" s="16">
        <v>5</v>
      </c>
      <c r="R19" s="40">
        <f>G19*G$10+H19*H$10+I19*I$10+J19*J$10+K19*K$10+L19*L$10+M19*M$10+N19*N$10+O19*O$10+P19*P$10+Q19*Q$10</f>
        <v>134</v>
      </c>
      <c r="S19" s="41">
        <f>R19*1000/(MAX(R$15,R$19,R$23,R$27,R$31))</f>
        <v>666.6666666666666</v>
      </c>
      <c r="U19" s="15">
        <v>3</v>
      </c>
      <c r="V19" s="16">
        <v>3</v>
      </c>
      <c r="W19" s="16">
        <v>3</v>
      </c>
      <c r="X19" s="16">
        <v>4</v>
      </c>
      <c r="Y19" s="16">
        <v>3</v>
      </c>
      <c r="Z19" s="16">
        <v>3</v>
      </c>
      <c r="AA19" s="16">
        <v>3</v>
      </c>
      <c r="AB19" s="16">
        <v>2</v>
      </c>
      <c r="AC19" s="16">
        <v>3</v>
      </c>
      <c r="AD19" s="16">
        <v>4</v>
      </c>
      <c r="AE19" s="16">
        <v>2</v>
      </c>
      <c r="AF19" s="40">
        <f>U19*U$10+V19*V$10+W19*W$10+X19*X$10+Y19*Y$10+Z19*Z$10+AA19*AA$10+AB19*AB$10+AC19*AC$10+AD19*AD$10+AE19*AE$10</f>
        <v>123</v>
      </c>
      <c r="AG19" s="41">
        <f>AF19*1000/(MAX(AF$15,AF$19,AF$23,AF$27,AF$31,AF$35,AF$39))</f>
        <v>495.96774193548384</v>
      </c>
      <c r="AI19" s="15">
        <v>5</v>
      </c>
      <c r="AJ19" s="16">
        <v>5</v>
      </c>
      <c r="AK19" s="16">
        <v>4</v>
      </c>
      <c r="AL19" s="16">
        <v>5</v>
      </c>
      <c r="AM19" s="16">
        <v>3</v>
      </c>
      <c r="AN19" s="16">
        <v>4</v>
      </c>
      <c r="AO19" s="16">
        <v>4</v>
      </c>
      <c r="AP19" s="16">
        <v>3</v>
      </c>
      <c r="AQ19" s="16">
        <v>5</v>
      </c>
      <c r="AR19" s="16">
        <v>5</v>
      </c>
      <c r="AS19" s="16">
        <v>4</v>
      </c>
      <c r="AT19" s="40">
        <f>AI19*AI$10+AJ19*AJ$10+AK19*AK$10+AL19*AL$10+AM19*AM$10+AN19*AN$10+AO19*AO$10+AP19*AP$10+AQ19*AQ$10+AR19*AR$10+AS19*AS$10</f>
        <v>177</v>
      </c>
      <c r="AU19" s="41">
        <f>AT19*1000/(MAX(AT$15,AT$19,AT$23,AT$27,AT$31,AT$35,AT$39))</f>
        <v>595.959595959596</v>
      </c>
    </row>
    <row r="20" spans="1:47" ht="12.75" customHeight="1" thickBot="1">
      <c r="A20" s="95"/>
      <c r="B20" s="17">
        <f>G20</f>
        <v>1422.7642276422762</v>
      </c>
      <c r="C20" s="48">
        <f>U20</f>
        <v>1162.6344086021506</v>
      </c>
      <c r="D20" s="20">
        <f>AI20</f>
        <v>1322.173789688169</v>
      </c>
      <c r="E20" s="21" t="e">
        <f>#REF!</f>
        <v>#REF!</v>
      </c>
      <c r="F20" s="22" t="e">
        <f>#REF!</f>
        <v>#REF!</v>
      </c>
      <c r="G20" s="77">
        <f>S17+S18+S19-MIN(S17,S18,S19)</f>
        <v>1422.7642276422762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U20" s="77">
        <f>AG17+AG18+AG19-MIN(AG17,AG18,AG19)</f>
        <v>1162.6344086021506</v>
      </c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  <c r="AI20" s="77">
        <f>AU17+AU18+AU19-MIN(AU17,AU18,AU19)</f>
        <v>1322.173789688169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1:47" ht="14.25" customHeight="1">
      <c r="A21" s="93">
        <f>Clasifficación!A27</f>
        <v>14</v>
      </c>
      <c r="B21" s="96" t="str">
        <f>Clasifficación!B27</f>
        <v>Francisco Sánchez</v>
      </c>
      <c r="C21" s="97"/>
      <c r="D21" s="97"/>
      <c r="E21" s="97"/>
      <c r="F21" s="98"/>
      <c r="G21" s="12">
        <v>6</v>
      </c>
      <c r="H21" s="13">
        <v>6</v>
      </c>
      <c r="I21" s="13">
        <v>7</v>
      </c>
      <c r="J21" s="13">
        <v>6</v>
      </c>
      <c r="K21" s="13">
        <v>4</v>
      </c>
      <c r="L21" s="13">
        <v>5</v>
      </c>
      <c r="M21" s="13">
        <v>5</v>
      </c>
      <c r="N21" s="13">
        <v>6</v>
      </c>
      <c r="O21" s="13">
        <v>0</v>
      </c>
      <c r="P21" s="13">
        <v>6</v>
      </c>
      <c r="Q21" s="13">
        <v>6</v>
      </c>
      <c r="R21" s="38">
        <f>G21*G$10+H21*H$10+I21*I$10+J21*J$10+K21*K$10+L21*L$10+M21*M$10+N21*N$10+O21*O$10+P21*P$10+Q21*Q$10</f>
        <v>205</v>
      </c>
      <c r="S21" s="39">
        <f>R21*1000/(MAX(R$13,R$17,R$21,R$25,R$29))</f>
        <v>1000</v>
      </c>
      <c r="U21" s="12">
        <v>6</v>
      </c>
      <c r="V21" s="13">
        <v>4</v>
      </c>
      <c r="W21" s="13">
        <v>5</v>
      </c>
      <c r="X21" s="13">
        <v>7</v>
      </c>
      <c r="Y21" s="13">
        <v>5</v>
      </c>
      <c r="Z21" s="13">
        <v>5</v>
      </c>
      <c r="AA21" s="13">
        <v>1</v>
      </c>
      <c r="AB21" s="13">
        <v>5</v>
      </c>
      <c r="AC21" s="13">
        <v>2</v>
      </c>
      <c r="AD21" s="13">
        <v>5</v>
      </c>
      <c r="AE21" s="13">
        <v>6</v>
      </c>
      <c r="AF21" s="38">
        <f>U21*U$10+V21*V$10+W21*W$10+X21*X$10+Y21*Y$10+Z21*Z$10+AA21*AA$10+AB21*AB$10+AC21*AC$10+AD21*AD$10+AE21*AE$10</f>
        <v>189</v>
      </c>
      <c r="AG21" s="39">
        <f>AF21*1000/(MAX(AF$13,AF$17,AF$21,AF$25,AF$29,AF$33,AF$37))</f>
        <v>818.1818181818181</v>
      </c>
      <c r="AI21" s="12">
        <v>6</v>
      </c>
      <c r="AJ21" s="13">
        <v>6</v>
      </c>
      <c r="AK21" s="13">
        <v>5</v>
      </c>
      <c r="AL21" s="13">
        <v>5</v>
      </c>
      <c r="AM21" s="13">
        <v>6</v>
      </c>
      <c r="AN21" s="13">
        <v>7</v>
      </c>
      <c r="AO21" s="13">
        <v>6</v>
      </c>
      <c r="AP21" s="13">
        <v>6</v>
      </c>
      <c r="AQ21" s="13">
        <v>6</v>
      </c>
      <c r="AR21" s="13">
        <v>7</v>
      </c>
      <c r="AS21" s="13">
        <v>7</v>
      </c>
      <c r="AT21" s="38">
        <f>AI21*AI$10+AJ21*AJ$10+AK21*AK$10+AL21*AL$10+AM21*AM$10+AN21*AN$10+AO21*AO$10+AP21*AP$10+AQ21*AQ$10+AR21*AR$10+AS21*AS$10</f>
        <v>253</v>
      </c>
      <c r="AU21" s="39">
        <f>AT21*1000/(MAX(AT$13,AT$17,AT$21,AT$25,AT$29,AT$33,AT$37))</f>
        <v>893.9929328621909</v>
      </c>
    </row>
    <row r="22" spans="1:47" ht="12.75" customHeight="1">
      <c r="A22" s="94"/>
      <c r="B22" s="99"/>
      <c r="C22" s="100"/>
      <c r="D22" s="100"/>
      <c r="E22" s="100"/>
      <c r="F22" s="101"/>
      <c r="G22" s="15">
        <v>5</v>
      </c>
      <c r="H22" s="16">
        <v>5</v>
      </c>
      <c r="I22" s="16">
        <v>5</v>
      </c>
      <c r="J22" s="16">
        <v>5</v>
      </c>
      <c r="K22" s="16">
        <v>5</v>
      </c>
      <c r="L22" s="16">
        <v>6</v>
      </c>
      <c r="M22" s="16">
        <v>4</v>
      </c>
      <c r="N22" s="16">
        <v>5</v>
      </c>
      <c r="O22" s="16">
        <v>2</v>
      </c>
      <c r="P22" s="16">
        <v>6</v>
      </c>
      <c r="Q22" s="16">
        <v>6</v>
      </c>
      <c r="R22" s="40">
        <f>G22*G$10+H22*H$10+I22*I$10+J22*J$10+K22*K$10+L22*L$10+M22*M$10+N22*N$10+O22*O$10+P22*P$10+Q22*Q$10</f>
        <v>198</v>
      </c>
      <c r="S22" s="41">
        <f>R22*1000/(MAX(R$14,R$18,R$22,R$26,R$30))</f>
        <v>1000</v>
      </c>
      <c r="U22" s="15">
        <v>4</v>
      </c>
      <c r="V22" s="16">
        <v>5</v>
      </c>
      <c r="W22" s="16">
        <v>3</v>
      </c>
      <c r="X22" s="16">
        <v>5</v>
      </c>
      <c r="Y22" s="16">
        <v>4</v>
      </c>
      <c r="Z22" s="16">
        <v>5</v>
      </c>
      <c r="AA22" s="16">
        <v>2</v>
      </c>
      <c r="AB22" s="16">
        <v>4</v>
      </c>
      <c r="AC22" s="16">
        <v>4</v>
      </c>
      <c r="AD22" s="16">
        <v>6</v>
      </c>
      <c r="AE22" s="16">
        <v>6</v>
      </c>
      <c r="AF22" s="40">
        <f>U22*U$10+V22*V$10+W22*W$10+X22*X$10+Y22*Y$10+Z22*Z$10+AA22*AA$10+AB22*AB$10+AC22*AC$10+AD22*AD$10+AE22*AE$10</f>
        <v>179</v>
      </c>
      <c r="AG22" s="41">
        <f>AF22*1000/(MAX(AF$14,AF$18,AF$22,AF$26,AF$30,AF$34,AF$38))</f>
        <v>730.6122448979592</v>
      </c>
      <c r="AI22" s="15">
        <v>6</v>
      </c>
      <c r="AJ22" s="16">
        <v>7</v>
      </c>
      <c r="AK22" s="16">
        <v>4</v>
      </c>
      <c r="AL22" s="16">
        <v>6</v>
      </c>
      <c r="AM22" s="16">
        <v>7</v>
      </c>
      <c r="AN22" s="16">
        <v>7</v>
      </c>
      <c r="AO22" s="16">
        <v>3</v>
      </c>
      <c r="AP22" s="16">
        <v>6</v>
      </c>
      <c r="AQ22" s="16">
        <v>5</v>
      </c>
      <c r="AR22" s="16">
        <v>7</v>
      </c>
      <c r="AS22" s="16">
        <v>7</v>
      </c>
      <c r="AT22" s="40">
        <f>AI22*AI$10+AJ22*AJ$10+AK22*AK$10+AL22*AL$10+AM22*AM$10+AN22*AN$10+AO22*AO$10+AP22*AP$10+AQ22*AQ$10+AR22*AR$10+AS22*AS$10</f>
        <v>245</v>
      </c>
      <c r="AU22" s="41">
        <f>AT22*1000/(MAX(AT$14,AT$18,AT$22,AT$26,AT$30,AT$34,AT$38))</f>
        <v>894.1605839416059</v>
      </c>
    </row>
    <row r="23" spans="1:47" ht="12.75" customHeight="1" thickBot="1">
      <c r="A23" s="94"/>
      <c r="B23" s="102"/>
      <c r="C23" s="103"/>
      <c r="D23" s="103"/>
      <c r="E23" s="103"/>
      <c r="F23" s="104"/>
      <c r="G23" s="15">
        <v>5</v>
      </c>
      <c r="H23" s="16">
        <v>6</v>
      </c>
      <c r="I23" s="16">
        <v>4</v>
      </c>
      <c r="J23" s="16">
        <v>5</v>
      </c>
      <c r="K23" s="16">
        <v>4</v>
      </c>
      <c r="L23" s="16">
        <v>6</v>
      </c>
      <c r="M23" s="16">
        <v>5</v>
      </c>
      <c r="N23" s="16">
        <v>5</v>
      </c>
      <c r="O23" s="16">
        <v>4</v>
      </c>
      <c r="P23" s="16">
        <v>5</v>
      </c>
      <c r="Q23" s="16">
        <v>5</v>
      </c>
      <c r="R23" s="40">
        <f>G23*G$10+H23*H$10+I23*I$10+J23*J$10+K23*K$10+L23*L$10+M23*M$10+N23*N$10+O23*O$10+P23*P$10+Q23*Q$10</f>
        <v>201</v>
      </c>
      <c r="S23" s="41">
        <f>R23*1000/(MAX(R$15,R$19,R$23,R$27,R$31))</f>
        <v>1000</v>
      </c>
      <c r="U23" s="15">
        <v>5</v>
      </c>
      <c r="V23" s="16">
        <v>4</v>
      </c>
      <c r="W23" s="16">
        <v>4</v>
      </c>
      <c r="X23" s="16">
        <v>5</v>
      </c>
      <c r="Y23" s="16">
        <v>4</v>
      </c>
      <c r="Z23" s="16">
        <v>5</v>
      </c>
      <c r="AA23" s="16">
        <v>3</v>
      </c>
      <c r="AB23" s="16">
        <v>4</v>
      </c>
      <c r="AC23" s="16">
        <v>3</v>
      </c>
      <c r="AD23" s="16">
        <v>5</v>
      </c>
      <c r="AE23" s="16">
        <v>5</v>
      </c>
      <c r="AF23" s="40">
        <f>U23*U$10+V23*V$10+W23*W$10+X23*X$10+Y23*Y$10+Z23*Z$10+AA23*AA$10+AB23*AB$10+AC23*AC$10+AD23*AD$10+AE23*AE$10</f>
        <v>174</v>
      </c>
      <c r="AG23" s="41">
        <f>AF23*1000/(MAX(AF$15,AF$19,AF$23,AF$27,AF$31,AF$35,AF$39))</f>
        <v>701.6129032258065</v>
      </c>
      <c r="AI23" s="15">
        <v>6</v>
      </c>
      <c r="AJ23" s="16">
        <v>7</v>
      </c>
      <c r="AK23" s="16">
        <v>6</v>
      </c>
      <c r="AL23" s="16">
        <v>6</v>
      </c>
      <c r="AM23" s="16">
        <v>7</v>
      </c>
      <c r="AN23" s="16">
        <v>0</v>
      </c>
      <c r="AO23" s="16">
        <v>6</v>
      </c>
      <c r="AP23" s="16">
        <v>6</v>
      </c>
      <c r="AQ23" s="16">
        <v>6</v>
      </c>
      <c r="AR23" s="16">
        <v>7</v>
      </c>
      <c r="AS23" s="16">
        <v>7</v>
      </c>
      <c r="AT23" s="40">
        <f>AI23*AI$10+AJ23*AJ$10+AK23*AK$10+AL23*AL$10+AM23*AM$10+AN23*AN$10+AO23*AO$10+AP23*AP$10+AQ23*AQ$10+AR23*AR$10+AS23*AS$10</f>
        <v>249</v>
      </c>
      <c r="AU23" s="41">
        <f>AT23*1000/(MAX(AT$15,AT$19,AT$23,AT$27,AT$31,AT$35,AT$39))</f>
        <v>838.3838383838383</v>
      </c>
    </row>
    <row r="24" spans="1:47" ht="12.75" customHeight="1" thickBot="1">
      <c r="A24" s="95"/>
      <c r="B24" s="17">
        <f>G24</f>
        <v>2000</v>
      </c>
      <c r="C24" s="48">
        <f>U24</f>
        <v>1548.7940630797775</v>
      </c>
      <c r="D24" s="20">
        <f>AI24</f>
        <v>1788.1535168037967</v>
      </c>
      <c r="E24" s="21" t="e">
        <f>#REF!</f>
        <v>#REF!</v>
      </c>
      <c r="F24" s="22" t="e">
        <f>#REF!</f>
        <v>#REF!</v>
      </c>
      <c r="G24" s="77">
        <f>S21+S22+S23-MIN(S21,S22,S23)</f>
        <v>2000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U24" s="77">
        <f>AG21+AG22+AG23-MIN(AG21,AG22,AG23)</f>
        <v>1548.7940630797775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  <c r="AI24" s="77">
        <f>AU21+AU22+AU23-MIN(AU21,AU22,AU23)</f>
        <v>1788.1535168037967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1:47" ht="14.25" customHeight="1">
      <c r="A25" s="93">
        <f>Clasifficación!A28</f>
        <v>15</v>
      </c>
      <c r="B25" s="96" t="str">
        <f>Clasifficación!B28</f>
        <v>Benjamín Moreno</v>
      </c>
      <c r="C25" s="97"/>
      <c r="D25" s="97"/>
      <c r="E25" s="97"/>
      <c r="F25" s="98"/>
      <c r="G25" s="12">
        <v>3</v>
      </c>
      <c r="H25" s="13">
        <v>3</v>
      </c>
      <c r="I25" s="13">
        <v>3</v>
      </c>
      <c r="J25" s="13">
        <v>4</v>
      </c>
      <c r="K25" s="13">
        <v>4</v>
      </c>
      <c r="L25" s="13">
        <v>5</v>
      </c>
      <c r="M25" s="13">
        <v>5</v>
      </c>
      <c r="N25" s="13">
        <v>4</v>
      </c>
      <c r="O25" s="13">
        <v>0</v>
      </c>
      <c r="P25" s="13">
        <v>5</v>
      </c>
      <c r="Q25" s="13">
        <v>5</v>
      </c>
      <c r="R25" s="38">
        <f>G25*G$10+H25*H$10+I25*I$10+J25*J$10+K25*K$10+L25*L$10+M25*M$10+N25*N$10+O25*O$10+P25*P$10+Q25*Q$10</f>
        <v>144</v>
      </c>
      <c r="S25" s="39">
        <f>R25*1000/(MAX(R$13,R$17,R$21,R$25,R$29))</f>
        <v>702.439024390244</v>
      </c>
      <c r="U25" s="12">
        <v>2</v>
      </c>
      <c r="V25" s="13">
        <v>3</v>
      </c>
      <c r="W25" s="13">
        <v>5</v>
      </c>
      <c r="X25" s="13">
        <v>5</v>
      </c>
      <c r="Y25" s="13">
        <v>5</v>
      </c>
      <c r="Z25" s="13">
        <v>4</v>
      </c>
      <c r="AA25" s="13">
        <v>4</v>
      </c>
      <c r="AB25" s="13">
        <v>5</v>
      </c>
      <c r="AC25" s="13">
        <v>2</v>
      </c>
      <c r="AD25" s="13">
        <v>4</v>
      </c>
      <c r="AE25" s="13">
        <v>5</v>
      </c>
      <c r="AF25" s="38">
        <f>U25*U$10+V25*V$10+W25*W$10+X25*X$10+Y25*Y$10+Z25*Z$10+AA25*AA$10+AB25*AB$10+AC25*AC$10+AD25*AD$10+AE25*AE$10</f>
        <v>167</v>
      </c>
      <c r="AG25" s="39">
        <f>AF25*1000/(MAX(AF$13,AF$17,AF$21,AF$25,AF$29,AF$33,AF$37))</f>
        <v>722.943722943723</v>
      </c>
      <c r="AI25" s="12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38">
        <f>AI25*AI$10+AJ25*AJ$10+AK25*AK$10+AL25*AL$10+AM25*AM$10+AN25*AN$10+AO25*AO$10+AP25*AP$10+AQ25*AQ$10+AR25*AR$10+AS25*AS$10</f>
        <v>0</v>
      </c>
      <c r="AU25" s="39">
        <f>AT25*1000/(MAX(AT$13,AT$17,AT$21,AT$25,AT$29,AT$33,AT$37))</f>
        <v>0</v>
      </c>
    </row>
    <row r="26" spans="1:47" ht="12.75" customHeight="1">
      <c r="A26" s="94"/>
      <c r="B26" s="99"/>
      <c r="C26" s="100"/>
      <c r="D26" s="100"/>
      <c r="E26" s="100"/>
      <c r="F26" s="101"/>
      <c r="G26" s="15">
        <v>4</v>
      </c>
      <c r="H26" s="16">
        <v>4</v>
      </c>
      <c r="I26" s="16">
        <v>5</v>
      </c>
      <c r="J26" s="16">
        <v>6</v>
      </c>
      <c r="K26" s="16">
        <v>5</v>
      </c>
      <c r="L26" s="16">
        <v>5</v>
      </c>
      <c r="M26" s="16">
        <v>4</v>
      </c>
      <c r="N26" s="16">
        <v>4</v>
      </c>
      <c r="O26" s="16">
        <v>2</v>
      </c>
      <c r="P26" s="16">
        <v>5</v>
      </c>
      <c r="Q26" s="16">
        <v>5</v>
      </c>
      <c r="R26" s="40">
        <f>G26*G$10+H26*H$10+I26*I$10+J26*J$10+K26*K$10+L26*L$10+M26*M$10+N26*N$10+O26*O$10+P26*P$10+Q26*Q$10</f>
        <v>181</v>
      </c>
      <c r="S26" s="41">
        <f>R26*1000/(MAX(R$14,R$18,R$22,R$26,R$30))</f>
        <v>914.1414141414141</v>
      </c>
      <c r="U26" s="15">
        <v>0</v>
      </c>
      <c r="V26" s="16">
        <v>0</v>
      </c>
      <c r="W26" s="16">
        <v>2</v>
      </c>
      <c r="X26" s="16">
        <v>5</v>
      </c>
      <c r="Y26" s="16">
        <v>4</v>
      </c>
      <c r="Z26" s="16">
        <v>5</v>
      </c>
      <c r="AA26" s="16">
        <v>4</v>
      </c>
      <c r="AB26" s="16">
        <v>5</v>
      </c>
      <c r="AC26" s="16">
        <v>2</v>
      </c>
      <c r="AD26" s="16">
        <v>4</v>
      </c>
      <c r="AE26" s="16">
        <v>4</v>
      </c>
      <c r="AF26" s="40">
        <f>U26*U$10+V26*V$10+W26*W$10+X26*X$10+Y26*Y$10+Z26*Z$10+AA26*AA$10+AB26*AB$10+AC26*AC$10+AD26*AD$10+AE26*AE$10</f>
        <v>128</v>
      </c>
      <c r="AG26" s="41">
        <f>AF26*1000/(MAX(AF$14,AF$18,AF$22,AF$26,AF$30,AF$34,AF$38))</f>
        <v>522.4489795918367</v>
      </c>
      <c r="AI26" s="15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40">
        <f>AI26*AI$10+AJ26*AJ$10+AK26*AK$10+AL26*AL$10+AM26*AM$10+AN26*AN$10+AO26*AO$10+AP26*AP$10+AQ26*AQ$10+AR26*AR$10+AS26*AS$10</f>
        <v>0</v>
      </c>
      <c r="AU26" s="41">
        <f>AT26*1000/(MAX(AT$14,AT$18,AT$22,AT$26,AT$30,AT$34,AT$38))</f>
        <v>0</v>
      </c>
    </row>
    <row r="27" spans="1:47" ht="12.75" customHeight="1" thickBot="1">
      <c r="A27" s="94"/>
      <c r="B27" s="102"/>
      <c r="C27" s="103"/>
      <c r="D27" s="103"/>
      <c r="E27" s="103"/>
      <c r="F27" s="104"/>
      <c r="G27" s="15">
        <v>4</v>
      </c>
      <c r="H27" s="16">
        <v>5</v>
      </c>
      <c r="I27" s="16">
        <v>5</v>
      </c>
      <c r="J27" s="16">
        <v>0</v>
      </c>
      <c r="K27" s="16">
        <v>4</v>
      </c>
      <c r="L27" s="16">
        <v>4</v>
      </c>
      <c r="M27" s="16">
        <v>4</v>
      </c>
      <c r="N27" s="16">
        <v>4</v>
      </c>
      <c r="O27" s="16">
        <v>2</v>
      </c>
      <c r="P27" s="16">
        <v>4</v>
      </c>
      <c r="Q27" s="16">
        <v>3</v>
      </c>
      <c r="R27" s="40">
        <f>G27*G$10+H27*H$10+I27*I$10+J27*J$10+K27*K$10+L27*L$10+M27*M$10+N27*N$10+O27*O$10+P27*P$10+Q27*Q$10</f>
        <v>149</v>
      </c>
      <c r="S27" s="41">
        <f>R27*1000/(MAX(R$15,R$19,R$23,R$27,R$31))</f>
        <v>741.2935323383084</v>
      </c>
      <c r="U27" s="15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0">
        <f>U27*U$10+V27*V$10+W27*W$10+X27*X$10+Y27*Y$10+Z27*Z$10+AA27*AA$10+AB27*AB$10+AC27*AC$10+AD27*AD$10+AE27*AE$10</f>
        <v>0</v>
      </c>
      <c r="AG27" s="41">
        <f>AF27*1000/(MAX(AF$15,AF$19,AF$23,AF$27,AF$31,AF$35,AF$39))</f>
        <v>0</v>
      </c>
      <c r="AI27" s="15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40">
        <f>AI27*AI$10+AJ27*AJ$10+AK27*AK$10+AL27*AL$10+AM27*AM$10+AN27*AN$10+AO27*AO$10+AP27*AP$10+AQ27*AQ$10+AR27*AR$10+AS27*AS$10</f>
        <v>0</v>
      </c>
      <c r="AU27" s="41">
        <f>AT27*1000/(MAX(AT$15,AT$19,AT$23,AT$27,AT$31,AT$35,AT$39))</f>
        <v>0</v>
      </c>
    </row>
    <row r="28" spans="1:47" ht="12.75" customHeight="1" thickBot="1">
      <c r="A28" s="95"/>
      <c r="B28" s="17">
        <f>G28</f>
        <v>1655.4349464797224</v>
      </c>
      <c r="C28" s="48">
        <f>U28</f>
        <v>1245.3927025355597</v>
      </c>
      <c r="D28" s="20">
        <f>AI28</f>
        <v>0</v>
      </c>
      <c r="E28" s="21" t="e">
        <f>#REF!</f>
        <v>#REF!</v>
      </c>
      <c r="F28" s="22" t="e">
        <f>#REF!</f>
        <v>#REF!</v>
      </c>
      <c r="G28" s="77">
        <f>S25+S26+S27-MIN(S25,S26,S27)</f>
        <v>1655.4349464797224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U28" s="77">
        <f>AG25+AG26+AG27-MIN(AG25,AG26,AG27)</f>
        <v>1245.3927025355597</v>
      </c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9"/>
      <c r="AI28" s="77">
        <f>AU25+AU26+AU27-MIN(AU25,AU26,AU27)</f>
        <v>0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9"/>
    </row>
    <row r="29" spans="1:47" ht="14.25" customHeight="1">
      <c r="A29" s="93">
        <f>Clasifficación!A29</f>
        <v>16</v>
      </c>
      <c r="B29" s="96" t="str">
        <f>Clasifficación!B29</f>
        <v>Pablo Santamaria Cirac</v>
      </c>
      <c r="C29" s="97"/>
      <c r="D29" s="97"/>
      <c r="E29" s="97"/>
      <c r="F29" s="98"/>
      <c r="G29" s="12">
        <v>6</v>
      </c>
      <c r="H29" s="13">
        <v>5</v>
      </c>
      <c r="I29" s="13">
        <v>4</v>
      </c>
      <c r="J29" s="13">
        <v>4</v>
      </c>
      <c r="K29" s="13">
        <v>4</v>
      </c>
      <c r="L29" s="13">
        <v>2</v>
      </c>
      <c r="M29" s="13">
        <v>4</v>
      </c>
      <c r="N29" s="13">
        <v>3</v>
      </c>
      <c r="O29" s="13">
        <v>2</v>
      </c>
      <c r="P29" s="13">
        <v>4</v>
      </c>
      <c r="Q29" s="13">
        <v>3</v>
      </c>
      <c r="R29" s="38">
        <f>G29*G$10+H29*H$10+I29*I$10+J29*J$10+K29*K$10+L29*L$10+M29*M$10+N29*N$10+O29*O$10+P29*P$10+Q29*Q$10</f>
        <v>152</v>
      </c>
      <c r="S29" s="39">
        <f>R29*1000/(MAX(R$13,R$17,R$21,R$25,R$29))</f>
        <v>741.4634146341464</v>
      </c>
      <c r="U29" s="12">
        <v>0</v>
      </c>
      <c r="V29" s="13">
        <v>4</v>
      </c>
      <c r="W29" s="13">
        <v>5</v>
      </c>
      <c r="X29" s="13">
        <v>4</v>
      </c>
      <c r="Y29" s="13">
        <v>0</v>
      </c>
      <c r="Z29" s="13">
        <v>3</v>
      </c>
      <c r="AA29" s="13">
        <v>4</v>
      </c>
      <c r="AB29" s="13">
        <v>2</v>
      </c>
      <c r="AC29" s="13">
        <v>0</v>
      </c>
      <c r="AD29" s="13">
        <v>4</v>
      </c>
      <c r="AE29" s="13">
        <v>0</v>
      </c>
      <c r="AF29" s="38">
        <f>U29*U$10+V29*V$10+W29*W$10+X29*X$10+Y29*Y$10+Z29*Z$10+AA29*AA$10+AB29*AB$10+AC29*AC$10+AD29*AD$10+AE29*AE$10</f>
        <v>90</v>
      </c>
      <c r="AG29" s="39">
        <f>AF29*1000/(MAX(AF$13,AF$17,AF$21,AF$25,AF$29,AF$33,AF$37))</f>
        <v>389.61038961038963</v>
      </c>
      <c r="AI29" s="12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38">
        <f>AI29*AI$10+AJ29*AJ$10+AK29*AK$10+AL29*AL$10+AM29*AM$10+AN29*AN$10+AO29*AO$10+AP29*AP$10+AQ29*AQ$10+AR29*AR$10+AS29*AS$10</f>
        <v>0</v>
      </c>
      <c r="AU29" s="39">
        <f>AT29*1000/(MAX(AT$13,AT$17,AT$21,AT$25,AT$29,AT$33,AT$37))</f>
        <v>0</v>
      </c>
    </row>
    <row r="30" spans="1:47" ht="12.75" customHeight="1">
      <c r="A30" s="94"/>
      <c r="B30" s="99"/>
      <c r="C30" s="100"/>
      <c r="D30" s="100"/>
      <c r="E30" s="100"/>
      <c r="F30" s="101"/>
      <c r="G30" s="15">
        <v>4</v>
      </c>
      <c r="H30" s="16">
        <v>4</v>
      </c>
      <c r="I30" s="16">
        <v>5</v>
      </c>
      <c r="J30" s="16">
        <v>5</v>
      </c>
      <c r="K30" s="16">
        <v>5</v>
      </c>
      <c r="L30" s="16">
        <v>5</v>
      </c>
      <c r="M30" s="16">
        <v>3</v>
      </c>
      <c r="N30" s="16">
        <v>4</v>
      </c>
      <c r="O30" s="16">
        <v>2</v>
      </c>
      <c r="P30" s="16">
        <v>3</v>
      </c>
      <c r="Q30" s="16">
        <v>4</v>
      </c>
      <c r="R30" s="40">
        <f>G30*G$10+H30*H$10+I30*I$10+J30*J$10+K30*K$10+L30*L$10+M30*M$10+N30*N$10+O30*O$10+P30*P$10+Q30*Q$10</f>
        <v>167</v>
      </c>
      <c r="S30" s="41">
        <f>R30*1000/(MAX(R$14,R$18,R$22,R$26,R$30))</f>
        <v>843.4343434343434</v>
      </c>
      <c r="U30" s="15">
        <v>0</v>
      </c>
      <c r="V30" s="16">
        <v>4</v>
      </c>
      <c r="W30" s="16">
        <v>4</v>
      </c>
      <c r="X30" s="16">
        <v>4</v>
      </c>
      <c r="Y30" s="16">
        <v>4</v>
      </c>
      <c r="Z30" s="16">
        <v>4</v>
      </c>
      <c r="AA30" s="16">
        <v>5</v>
      </c>
      <c r="AB30" s="16">
        <v>4</v>
      </c>
      <c r="AC30" s="16">
        <v>4</v>
      </c>
      <c r="AD30" s="16">
        <v>5</v>
      </c>
      <c r="AE30" s="16">
        <v>4</v>
      </c>
      <c r="AF30" s="40">
        <f>U30*U$10+V30*V$10+W30*W$10+X30*X$10+Y30*Y$10+Z30*Z$10+AA30*AA$10+AB30*AB$10+AC30*AC$10+AD30*AD$10+AE30*AE$10</f>
        <v>161</v>
      </c>
      <c r="AG30" s="41">
        <f>AF30*1000/(MAX(AF$14,AF$18,AF$22,AF$26,AF$30,AF$34,AF$38))</f>
        <v>657.1428571428571</v>
      </c>
      <c r="AI30" s="15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40">
        <f>AI30*AI$10+AJ30*AJ$10+AK30*AK$10+AL30*AL$10+AM30*AM$10+AN30*AN$10+AO30*AO$10+AP30*AP$10+AQ30*AQ$10+AR30*AR$10+AS30*AS$10</f>
        <v>0</v>
      </c>
      <c r="AU30" s="41">
        <f>AT30*1000/(MAX(AT$14,AT$18,AT$22,AT$26,AT$30,AT$34,AT$38))</f>
        <v>0</v>
      </c>
    </row>
    <row r="31" spans="1:47" ht="12.75" customHeight="1" thickBot="1">
      <c r="A31" s="94"/>
      <c r="B31" s="102"/>
      <c r="C31" s="103"/>
      <c r="D31" s="103"/>
      <c r="E31" s="103"/>
      <c r="F31" s="104"/>
      <c r="G31" s="15">
        <v>5</v>
      </c>
      <c r="H31" s="16">
        <v>5</v>
      </c>
      <c r="I31" s="16">
        <v>5</v>
      </c>
      <c r="J31" s="16">
        <v>4</v>
      </c>
      <c r="K31" s="16">
        <v>4</v>
      </c>
      <c r="L31" s="16">
        <v>4</v>
      </c>
      <c r="M31" s="16">
        <v>3</v>
      </c>
      <c r="N31" s="16">
        <v>4</v>
      </c>
      <c r="O31" s="16">
        <v>2</v>
      </c>
      <c r="P31" s="16">
        <v>4</v>
      </c>
      <c r="Q31" s="16">
        <v>3</v>
      </c>
      <c r="R31" s="40">
        <f>G31*G$10+H31*H$10+I31*I$10+J31*J$10+K31*K$10+L31*L$10+M31*M$10+N31*N$10+O31*O$10+P31*P$10+Q31*Q$10</f>
        <v>161</v>
      </c>
      <c r="S31" s="41">
        <f>R31*1000/(MAX(R$15,R$19,R$23,R$27,R$31))</f>
        <v>800.9950248756219</v>
      </c>
      <c r="U31" s="15">
        <v>4</v>
      </c>
      <c r="V31" s="16">
        <v>4</v>
      </c>
      <c r="W31" s="16">
        <v>5</v>
      </c>
      <c r="X31" s="16">
        <v>0</v>
      </c>
      <c r="Y31" s="16">
        <v>4</v>
      </c>
      <c r="Z31" s="16">
        <v>4</v>
      </c>
      <c r="AA31" s="16">
        <v>4</v>
      </c>
      <c r="AB31" s="16">
        <v>0</v>
      </c>
      <c r="AC31" s="16">
        <v>2</v>
      </c>
      <c r="AD31" s="16">
        <v>4</v>
      </c>
      <c r="AE31" s="16">
        <v>5</v>
      </c>
      <c r="AF31" s="40">
        <f>U31*U$10+V31*V$10+W31*W$10+X31*X$10+Y31*Y$10+Z31*Z$10+AA31*AA$10+AB31*AB$10+AC31*AC$10+AD31*AD$10+AE31*AE$10</f>
        <v>137</v>
      </c>
      <c r="AG31" s="41">
        <f>AF31*1000/(MAX(AF$15,AF$19,AF$23,AF$27,AF$31,AF$35,AF$39))</f>
        <v>552.4193548387096</v>
      </c>
      <c r="AI31" s="15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40">
        <f>AI31*AI$10+AJ31*AJ$10+AK31*AK$10+AL31*AL$10+AM31*AM$10+AN31*AN$10+AO31*AO$10+AP31*AP$10+AQ31*AQ$10+AR31*AR$10+AS31*AS$10</f>
        <v>0</v>
      </c>
      <c r="AU31" s="41">
        <f>AT31*1000/(MAX(AT$15,AT$19,AT$23,AT$27,AT$31,AT$35,AT$39))</f>
        <v>0</v>
      </c>
    </row>
    <row r="32" spans="1:47" ht="12.75" customHeight="1" thickBot="1">
      <c r="A32" s="95"/>
      <c r="B32" s="17">
        <f>G32</f>
        <v>1644.4293683099654</v>
      </c>
      <c r="C32" s="48">
        <f>U32</f>
        <v>1209.5622119815666</v>
      </c>
      <c r="D32" s="20">
        <f>AI32</f>
        <v>0</v>
      </c>
      <c r="E32" s="21" t="e">
        <f>#REF!</f>
        <v>#REF!</v>
      </c>
      <c r="F32" s="22" t="e">
        <f>#REF!</f>
        <v>#REF!</v>
      </c>
      <c r="G32" s="77">
        <f>S29+S30+S31-MIN(S29,S30,S31)</f>
        <v>1644.4293683099654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U32" s="77">
        <f>AG29+AG30+AG31-MIN(AG29,AG30,AG31)</f>
        <v>1209.5622119815666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9"/>
      <c r="AI32" s="77">
        <f>AU29+AU30+AU31-MIN(AU29,AU30,AU31)</f>
        <v>0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9"/>
    </row>
    <row r="33" spans="1:47" ht="14.25" customHeight="1">
      <c r="A33" s="93">
        <f>Clasifficación!A30</f>
        <v>20</v>
      </c>
      <c r="B33" s="96" t="str">
        <f>Clasifficación!B30</f>
        <v>Alberto Solera Rico</v>
      </c>
      <c r="C33" s="97"/>
      <c r="D33" s="97"/>
      <c r="E33" s="97"/>
      <c r="F33" s="98"/>
      <c r="G33" s="1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38">
        <f>G33*G$10+H33*H$10+I33*I$10+J33*J$10+K33*K$10+L33*L$10+M33*M$10+N33*N$10+O33*O$10+P33*P$10+Q33*Q$10</f>
        <v>0</v>
      </c>
      <c r="S33" s="39">
        <f>R33*1000/(MAX(R$13,R$17,R$21,R$25,R$29))</f>
        <v>0</v>
      </c>
      <c r="U33" s="12">
        <v>5</v>
      </c>
      <c r="V33" s="13">
        <v>6</v>
      </c>
      <c r="W33" s="13">
        <v>6</v>
      </c>
      <c r="X33" s="13">
        <v>6</v>
      </c>
      <c r="Y33" s="13">
        <v>6</v>
      </c>
      <c r="Z33" s="13">
        <v>6</v>
      </c>
      <c r="AA33" s="13">
        <v>6</v>
      </c>
      <c r="AB33" s="13">
        <v>0</v>
      </c>
      <c r="AC33" s="13">
        <v>7</v>
      </c>
      <c r="AD33" s="13">
        <v>6</v>
      </c>
      <c r="AE33" s="13">
        <v>6</v>
      </c>
      <c r="AF33" s="38">
        <f>U33*U$10+V33*V$10+W33*W$10+X33*X$10+Y33*Y$10+Z33*Z$10+AA33*AA$10+AB33*AB$10+AC33*AC$10+AD33*AD$10+AE33*AE$10</f>
        <v>231</v>
      </c>
      <c r="AG33" s="39">
        <f>AF33*1000/(MAX(AF$13,AF$17,AF$21,AF$25,AF$29,AF$33,AF$37))</f>
        <v>1000</v>
      </c>
      <c r="AI33" s="12">
        <v>7</v>
      </c>
      <c r="AJ33" s="13">
        <v>6</v>
      </c>
      <c r="AK33" s="13">
        <v>7</v>
      </c>
      <c r="AL33" s="13">
        <v>6</v>
      </c>
      <c r="AM33" s="13">
        <v>7</v>
      </c>
      <c r="AN33" s="13">
        <v>6</v>
      </c>
      <c r="AO33" s="13">
        <v>6</v>
      </c>
      <c r="AP33" s="13">
        <v>7</v>
      </c>
      <c r="AQ33" s="13">
        <v>7</v>
      </c>
      <c r="AR33" s="13">
        <v>8</v>
      </c>
      <c r="AS33" s="13">
        <v>7</v>
      </c>
      <c r="AT33" s="38">
        <f>AI33*AI$10+AJ33*AJ$10+AK33*AK$10+AL33*AL$10+AM33*AM$10+AN33*AN$10+AO33*AO$10+AP33*AP$10+AQ33*AQ$10+AR33*AR$10+AS33*AS$10</f>
        <v>283</v>
      </c>
      <c r="AU33" s="39">
        <f>AT33*1000/(MAX(AT$13,AT$17,AT$21,AT$25,AT$29,AT$33,AT$37))</f>
        <v>1000</v>
      </c>
    </row>
    <row r="34" spans="1:47" ht="12.75" customHeight="1">
      <c r="A34" s="94"/>
      <c r="B34" s="99"/>
      <c r="C34" s="100"/>
      <c r="D34" s="100"/>
      <c r="E34" s="100"/>
      <c r="F34" s="101"/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40">
        <f>G34*G$10+H34*H$10+I34*I$10+J34*J$10+K34*K$10+L34*L$10+M34*M$10+N34*N$10+O34*O$10+P34*P$10+Q34*Q$10</f>
        <v>0</v>
      </c>
      <c r="S34" s="41">
        <f>R34*1000/(MAX(R$14,R$18,R$22,R$26,R$30))</f>
        <v>0</v>
      </c>
      <c r="U34" s="15">
        <v>6</v>
      </c>
      <c r="V34" s="16">
        <v>6</v>
      </c>
      <c r="W34" s="16">
        <v>5</v>
      </c>
      <c r="X34" s="16">
        <v>6</v>
      </c>
      <c r="Y34" s="16">
        <v>6</v>
      </c>
      <c r="Z34" s="16">
        <v>6</v>
      </c>
      <c r="AA34" s="16">
        <v>6</v>
      </c>
      <c r="AB34" s="16">
        <v>7</v>
      </c>
      <c r="AC34" s="16">
        <v>5</v>
      </c>
      <c r="AD34" s="16">
        <v>6</v>
      </c>
      <c r="AE34" s="16">
        <v>6</v>
      </c>
      <c r="AF34" s="40">
        <f>U34*U$10+V34*V$10+W34*W$10+X34*X$10+Y34*Y$10+Z34*Z$10+AA34*AA$10+AB34*AB$10+AC34*AC$10+AD34*AD$10+AE34*AE$10</f>
        <v>245</v>
      </c>
      <c r="AG34" s="41">
        <f>AF34*1000/(MAX(AF$14,AF$18,AF$22,AF$26,AF$30,AF$34,AF$38))</f>
        <v>1000</v>
      </c>
      <c r="AI34" s="15">
        <v>7</v>
      </c>
      <c r="AJ34" s="16">
        <v>7</v>
      </c>
      <c r="AK34" s="16">
        <v>6</v>
      </c>
      <c r="AL34" s="16">
        <v>7</v>
      </c>
      <c r="AM34" s="16">
        <v>6</v>
      </c>
      <c r="AN34" s="16">
        <v>7</v>
      </c>
      <c r="AO34" s="16">
        <v>7</v>
      </c>
      <c r="AP34" s="16">
        <v>6</v>
      </c>
      <c r="AQ34" s="16">
        <v>6</v>
      </c>
      <c r="AR34" s="16">
        <v>7</v>
      </c>
      <c r="AS34" s="16">
        <v>7</v>
      </c>
      <c r="AT34" s="40">
        <f>AI34*AI$10+AJ34*AJ$10+AK34*AK$10+AL34*AL$10+AM34*AM$10+AN34*AN$10+AO34*AO$10+AP34*AP$10+AQ34*AQ$10+AR34*AR$10+AS34*AS$10</f>
        <v>274</v>
      </c>
      <c r="AU34" s="41">
        <f>AT34*1000/(MAX(AT$14,AT$18,AT$22,AT$26,AT$30,AT$34,AT$38))</f>
        <v>1000</v>
      </c>
    </row>
    <row r="35" spans="1:47" ht="12.75" customHeight="1" thickBot="1">
      <c r="A35" s="94"/>
      <c r="B35" s="102"/>
      <c r="C35" s="103"/>
      <c r="D35" s="103"/>
      <c r="E35" s="103"/>
      <c r="F35" s="104"/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40">
        <f>G35*G$10+H35*H$10+I35*I$10+J35*J$10+K35*K$10+L35*L$10+M35*M$10+N35*N$10+O35*O$10+P35*P$10+Q35*Q$10</f>
        <v>0</v>
      </c>
      <c r="S35" s="41">
        <f>R35*1000/(MAX(R$15,R$19,R$23,R$27,R$31))</f>
        <v>0</v>
      </c>
      <c r="U35" s="15">
        <v>6</v>
      </c>
      <c r="V35" s="16">
        <v>6</v>
      </c>
      <c r="W35" s="16">
        <v>7</v>
      </c>
      <c r="X35" s="16">
        <v>6</v>
      </c>
      <c r="Y35" s="16">
        <v>5</v>
      </c>
      <c r="Z35" s="16">
        <v>5</v>
      </c>
      <c r="AA35" s="16">
        <v>5</v>
      </c>
      <c r="AB35" s="16">
        <v>6</v>
      </c>
      <c r="AC35" s="16">
        <v>6</v>
      </c>
      <c r="AD35" s="16">
        <v>7</v>
      </c>
      <c r="AE35" s="16">
        <v>6</v>
      </c>
      <c r="AF35" s="40">
        <f>U35*U$10+V35*V$10+W35*W$10+X35*X$10+Y35*Y$10+Z35*Z$10+AA35*AA$10+AB35*AB$10+AC35*AC$10+AD35*AD$10+AE35*AE$10</f>
        <v>248</v>
      </c>
      <c r="AG35" s="41">
        <f>AF35*1000/(MAX(AF$15,AF$19,AF$23,AF$27,AF$31,AF$35,AF$39))</f>
        <v>1000</v>
      </c>
      <c r="AI35" s="15">
        <v>7</v>
      </c>
      <c r="AJ35" s="16">
        <v>7</v>
      </c>
      <c r="AK35" s="16">
        <v>6</v>
      </c>
      <c r="AL35" s="16">
        <v>7</v>
      </c>
      <c r="AM35" s="16">
        <v>7</v>
      </c>
      <c r="AN35" s="16">
        <v>8</v>
      </c>
      <c r="AO35" s="16">
        <v>6</v>
      </c>
      <c r="AP35" s="16">
        <v>7</v>
      </c>
      <c r="AQ35" s="16">
        <v>8</v>
      </c>
      <c r="AR35" s="16">
        <v>8</v>
      </c>
      <c r="AS35" s="16">
        <v>7</v>
      </c>
      <c r="AT35" s="40">
        <f>AI35*AI$10+AJ35*AJ$10+AK35*AK$10+AL35*AL$10+AM35*AM$10+AN35*AN$10+AO35*AO$10+AP35*AP$10+AQ35*AQ$10+AR35*AR$10+AS35*AS$10</f>
        <v>297</v>
      </c>
      <c r="AU35" s="41">
        <f>AT35*1000/(MAX(AT$15,AT$19,AT$23,AT$27,AT$31,AT$35,AT$39))</f>
        <v>1000</v>
      </c>
    </row>
    <row r="36" spans="1:47" ht="12.75" customHeight="1" thickBot="1">
      <c r="A36" s="95"/>
      <c r="B36" s="17">
        <f>G36</f>
        <v>0</v>
      </c>
      <c r="C36" s="48">
        <f>U36</f>
        <v>2000</v>
      </c>
      <c r="D36" s="20">
        <f>AI36</f>
        <v>2000</v>
      </c>
      <c r="E36" s="21" t="e">
        <f>#REF!</f>
        <v>#REF!</v>
      </c>
      <c r="F36" s="22" t="e">
        <f>#REF!</f>
        <v>#REF!</v>
      </c>
      <c r="G36" s="77">
        <f>S33+S34+S35-MIN(S33,S34,S35)</f>
        <v>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U36" s="77">
        <f>AG33+AG34+AG35-MIN(AG33,AG34,AG35)</f>
        <v>2000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9"/>
      <c r="AI36" s="77">
        <f>AU33+AU34+AU35-MIN(AU33,AU34,AU35)</f>
        <v>2000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9"/>
    </row>
    <row r="37" spans="1:47" ht="14.25" customHeight="1">
      <c r="A37" s="93">
        <f>Clasifficación!A31</f>
        <v>21</v>
      </c>
      <c r="B37" s="96" t="str">
        <f>Clasifficación!B31</f>
        <v>Javier Beraza</v>
      </c>
      <c r="C37" s="97"/>
      <c r="D37" s="97"/>
      <c r="E37" s="97"/>
      <c r="F37" s="98"/>
      <c r="G37" s="12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38">
        <f>G37*G$10+H37*H$10+I37*I$10+J37*J$10+K37*K$10+L37*L$10+M37*M$10+N37*N$10+O37*O$10+P37*P$10+Q37*Q$10</f>
        <v>0</v>
      </c>
      <c r="S37" s="39">
        <f>R37*1000/(MAX(R$13,R$17,R$21,R$25,R$29))</f>
        <v>0</v>
      </c>
      <c r="U37" s="12">
        <v>3</v>
      </c>
      <c r="V37" s="13">
        <v>5</v>
      </c>
      <c r="W37" s="13">
        <v>1</v>
      </c>
      <c r="X37" s="13">
        <v>3</v>
      </c>
      <c r="Y37" s="13">
        <v>2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38">
        <f>U37*U$10+V37*V$10+W37*W$10+X37*X$10+Y37*Y$10+Z37*Z$10+AA37*AA$10+AB37*AB$10+AC37*AC$10+AD37*AD$10+AE37*AE$10</f>
        <v>53</v>
      </c>
      <c r="AG37" s="39">
        <f>AF37*1000/(MAX(AF$13,AF$17,AF$21,AF$25,AF$29,AF$33,AF$37))</f>
        <v>229.43722943722943</v>
      </c>
      <c r="AI37" s="12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38">
        <f>AI37*AI$10+AJ37*AJ$10+AK37*AK$10+AL37*AL$10+AM37*AM$10+AN37*AN$10+AO37*AO$10+AP37*AP$10+AQ37*AQ$10+AR37*AR$10+AS37*AS$10</f>
        <v>0</v>
      </c>
      <c r="AU37" s="39">
        <f>AT37*1000/(MAX(AT$13,AT$17,AT$21,AT$25,AT$29,AT$33,AT$37))</f>
        <v>0</v>
      </c>
    </row>
    <row r="38" spans="1:47" ht="12.75" customHeight="1">
      <c r="A38" s="94"/>
      <c r="B38" s="99"/>
      <c r="C38" s="100"/>
      <c r="D38" s="100"/>
      <c r="E38" s="100"/>
      <c r="F38" s="101"/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40">
        <f>G38*G$10+H38*H$10+I38*I$10+J38*J$10+K38*K$10+L38*L$10+M38*M$10+N38*N$10+O38*O$10+P38*P$10+Q38*Q$10</f>
        <v>0</v>
      </c>
      <c r="S38" s="41">
        <f>R38*1000/(MAX(R$14,R$18,R$22,R$26,R$30))</f>
        <v>0</v>
      </c>
      <c r="U38" s="15">
        <v>0</v>
      </c>
      <c r="V38" s="16">
        <v>4</v>
      </c>
      <c r="W38" s="16">
        <v>2</v>
      </c>
      <c r="X38" s="16">
        <v>3</v>
      </c>
      <c r="Y38" s="16">
        <v>0</v>
      </c>
      <c r="Z38" s="16">
        <v>0</v>
      </c>
      <c r="AA38" s="16">
        <v>0</v>
      </c>
      <c r="AB38" s="16">
        <v>5</v>
      </c>
      <c r="AC38" s="16">
        <v>0</v>
      </c>
      <c r="AD38" s="16">
        <v>4</v>
      </c>
      <c r="AE38" s="16">
        <v>4</v>
      </c>
      <c r="AF38" s="40">
        <f>U38*U$10+V38*V$10+W38*W$10+X38*X$10+Y38*Y$10+Z38*Z$10+AA38*AA$10+AB38*AB$10+AC38*AC$10+AD38*AD$10+AE38*AE$10</f>
        <v>79</v>
      </c>
      <c r="AG38" s="41">
        <f>AF38*1000/(MAX(AF$14,AF$18,AF$22,AF$26,AF$30,AF$34,AF$38))</f>
        <v>322.44897959183675</v>
      </c>
      <c r="AI38" s="15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40">
        <f>AI38*AI$10+AJ38*AJ$10+AK38*AK$10+AL38*AL$10+AM38*AM$10+AN38*AN$10+AO38*AO$10+AP38*AP$10+AQ38*AQ$10+AR38*AR$10+AS38*AS$10</f>
        <v>0</v>
      </c>
      <c r="AU38" s="41">
        <f>AT38*1000/(MAX(AT$14,AT$18,AT$22,AT$26,AT$30,AT$34,AT$38))</f>
        <v>0</v>
      </c>
    </row>
    <row r="39" spans="1:47" ht="12.75" customHeight="1" thickBot="1">
      <c r="A39" s="94"/>
      <c r="B39" s="102"/>
      <c r="C39" s="103"/>
      <c r="D39" s="103"/>
      <c r="E39" s="103"/>
      <c r="F39" s="104"/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40">
        <f>G39*G$10+H39*H$10+I39*I$10+J39*J$10+K39*K$10+L39*L$10+M39*M$10+N39*N$10+O39*O$10+P39*P$10+Q39*Q$10</f>
        <v>0</v>
      </c>
      <c r="S39" s="41">
        <f>R39*1000/(MAX(R$15,R$19,R$23,R$27,R$31))</f>
        <v>0</v>
      </c>
      <c r="U39" s="15">
        <v>1</v>
      </c>
      <c r="V39" s="16">
        <v>5</v>
      </c>
      <c r="W39" s="16">
        <v>5</v>
      </c>
      <c r="X39" s="16">
        <v>2</v>
      </c>
      <c r="Y39" s="16">
        <v>3</v>
      </c>
      <c r="Z39" s="16">
        <v>4</v>
      </c>
      <c r="AA39" s="16">
        <v>3</v>
      </c>
      <c r="AB39" s="16">
        <v>5</v>
      </c>
      <c r="AC39" s="16">
        <v>0</v>
      </c>
      <c r="AD39" s="16">
        <v>4</v>
      </c>
      <c r="AE39" s="16">
        <v>4</v>
      </c>
      <c r="AF39" s="40">
        <f>U39*U$10+V39*V$10+W39*W$10+X39*X$10+Y39*Y$10+Z39*Z$10+AA39*AA$10+AB39*AB$10+AC39*AC$10+AD39*AD$10+AE39*AE$10</f>
        <v>134</v>
      </c>
      <c r="AG39" s="41">
        <f>AF39*1000/(MAX(AF$15,AF$19,AF$23,AF$27,AF$31,AF$35,AF$39))</f>
        <v>540.3225806451613</v>
      </c>
      <c r="AI39" s="15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40">
        <f>AI39*AI$10+AJ39*AJ$10+AK39*AK$10+AL39*AL$10+AM39*AM$10+AN39*AN$10+AO39*AO$10+AP39*AP$10+AQ39*AQ$10+AR39*AR$10+AS39*AS$10</f>
        <v>0</v>
      </c>
      <c r="AU39" s="41">
        <f>AT39*1000/(MAX(AT$15,AT$19,AT$23,AT$27,AT$31,AT$35,AT$39))</f>
        <v>0</v>
      </c>
    </row>
    <row r="40" spans="1:47" ht="12.75" customHeight="1" thickBot="1">
      <c r="A40" s="95"/>
      <c r="B40" s="17">
        <f>G40</f>
        <v>0</v>
      </c>
      <c r="C40" s="48">
        <f>U40</f>
        <v>862.7715602369981</v>
      </c>
      <c r="D40" s="20">
        <f>AI40</f>
        <v>0</v>
      </c>
      <c r="E40" s="21" t="e">
        <f>#REF!</f>
        <v>#REF!</v>
      </c>
      <c r="F40" s="22" t="e">
        <f>#REF!</f>
        <v>#REF!</v>
      </c>
      <c r="G40" s="77">
        <f>S37+S38+S39-MIN(S37,S38,S39)</f>
        <v>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U40" s="77">
        <f>AG37+AG38+AG39-MIN(AG37,AG38,AG39)</f>
        <v>862.7715602369981</v>
      </c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9"/>
      <c r="AI40" s="77">
        <f>AU37+AU38+AU39-MIN(AU37,AU38,AU39)</f>
        <v>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9"/>
    </row>
  </sheetData>
  <sheetProtection/>
  <mergeCells count="87">
    <mergeCell ref="A37:A40"/>
    <mergeCell ref="B37:F39"/>
    <mergeCell ref="G40:S40"/>
    <mergeCell ref="U40:AG40"/>
    <mergeCell ref="U16:AG16"/>
    <mergeCell ref="U20:AG20"/>
    <mergeCell ref="U24:AG24"/>
    <mergeCell ref="U28:AG28"/>
    <mergeCell ref="U32:AG32"/>
    <mergeCell ref="A33:A36"/>
    <mergeCell ref="B33:F35"/>
    <mergeCell ref="G36:S36"/>
    <mergeCell ref="U36:AG36"/>
    <mergeCell ref="AD4:AD9"/>
    <mergeCell ref="AE4:AE9"/>
    <mergeCell ref="AF4:AG10"/>
    <mergeCell ref="U11:AB11"/>
    <mergeCell ref="AF11:AF12"/>
    <mergeCell ref="AG11:AG12"/>
    <mergeCell ref="R11:R12"/>
    <mergeCell ref="U1:AG3"/>
    <mergeCell ref="U4:U9"/>
    <mergeCell ref="V4:V9"/>
    <mergeCell ref="W4:W9"/>
    <mergeCell ref="X4:X9"/>
    <mergeCell ref="Y4:Y9"/>
    <mergeCell ref="Z4:Z9"/>
    <mergeCell ref="AA4:AA9"/>
    <mergeCell ref="AB4:AB9"/>
    <mergeCell ref="AC4:AC9"/>
    <mergeCell ref="S11:S12"/>
    <mergeCell ref="G1:S3"/>
    <mergeCell ref="R4:S10"/>
    <mergeCell ref="K4:K9"/>
    <mergeCell ref="L4:L9"/>
    <mergeCell ref="M4:M9"/>
    <mergeCell ref="N4:N9"/>
    <mergeCell ref="P4:P9"/>
    <mergeCell ref="Q4:Q9"/>
    <mergeCell ref="A4:A12"/>
    <mergeCell ref="B4:F9"/>
    <mergeCell ref="G4:G9"/>
    <mergeCell ref="H4:H9"/>
    <mergeCell ref="I4:I9"/>
    <mergeCell ref="O4:O9"/>
    <mergeCell ref="B10:F10"/>
    <mergeCell ref="B11:F11"/>
    <mergeCell ref="G11:N11"/>
    <mergeCell ref="J4:J9"/>
    <mergeCell ref="A13:A16"/>
    <mergeCell ref="B13:F15"/>
    <mergeCell ref="G16:S16"/>
    <mergeCell ref="G20:S20"/>
    <mergeCell ref="A17:A20"/>
    <mergeCell ref="B17:F19"/>
    <mergeCell ref="A25:A28"/>
    <mergeCell ref="B25:F27"/>
    <mergeCell ref="G24:S24"/>
    <mergeCell ref="G28:S28"/>
    <mergeCell ref="A29:A32"/>
    <mergeCell ref="B29:F31"/>
    <mergeCell ref="A21:A24"/>
    <mergeCell ref="B21:F23"/>
    <mergeCell ref="G32:S32"/>
    <mergeCell ref="AI1:AU3"/>
    <mergeCell ref="AI4:AI9"/>
    <mergeCell ref="AJ4:AJ9"/>
    <mergeCell ref="AK4:AK9"/>
    <mergeCell ref="AL4:AL9"/>
    <mergeCell ref="AM4:AM9"/>
    <mergeCell ref="AN4:AN9"/>
    <mergeCell ref="AO4:AO9"/>
    <mergeCell ref="AP4:AP9"/>
    <mergeCell ref="AQ4:AQ9"/>
    <mergeCell ref="AR4:AR9"/>
    <mergeCell ref="AS4:AS9"/>
    <mergeCell ref="AT4:AU10"/>
    <mergeCell ref="AI11:AP11"/>
    <mergeCell ref="AT11:AT12"/>
    <mergeCell ref="AU11:AU12"/>
    <mergeCell ref="AI40:AU40"/>
    <mergeCell ref="AI16:AU16"/>
    <mergeCell ref="AI20:AU20"/>
    <mergeCell ref="AI24:AU24"/>
    <mergeCell ref="AI28:AU28"/>
    <mergeCell ref="AI32:AU32"/>
    <mergeCell ref="AI36:AU3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4"/>
  <sheetViews>
    <sheetView zoomScale="97" zoomScaleNormal="97" zoomScalePageLayoutView="0" workbookViewId="0" topLeftCell="A1">
      <selection activeCell="AH26" sqref="AH26"/>
    </sheetView>
  </sheetViews>
  <sheetFormatPr defaultColWidth="11.421875" defaultRowHeight="12.75" outlineLevelCol="1"/>
  <cols>
    <col min="1" max="1" width="6.00390625" style="0" customWidth="1"/>
    <col min="2" max="2" width="5.421875" style="0" customWidth="1"/>
    <col min="3" max="3" width="7.7109375" style="0" bestFit="1" customWidth="1"/>
    <col min="4" max="4" width="7.28125" style="0" customWidth="1"/>
    <col min="5" max="6" width="2.7109375" style="0" bestFit="1" customWidth="1"/>
    <col min="7" max="17" width="2.7109375" style="0" hidden="1" customWidth="1" outlineLevel="1"/>
    <col min="18" max="18" width="6.7109375" style="0" hidden="1" customWidth="1" outlineLevel="1"/>
    <col min="19" max="19" width="5.8515625" style="0" hidden="1" customWidth="1" outlineLevel="1"/>
    <col min="20" max="20" width="2.57421875" style="0" customWidth="1" collapsed="1"/>
    <col min="21" max="31" width="2.7109375" style="0" hidden="1" customWidth="1" outlineLevel="1"/>
    <col min="32" max="32" width="6.7109375" style="0" hidden="1" customWidth="1" outlineLevel="1"/>
    <col min="33" max="33" width="7.7109375" style="0" hidden="1" customWidth="1" outlineLevel="1"/>
    <col min="34" max="34" width="2.57421875" style="0" customWidth="1" collapsed="1"/>
    <col min="35" max="45" width="2.7109375" style="0" customWidth="1" outlineLevel="1"/>
    <col min="46" max="46" width="6.7109375" style="0" customWidth="1" outlineLevel="1"/>
    <col min="47" max="47" width="7.7109375" style="0" bestFit="1" customWidth="1" outlineLevel="1"/>
  </cols>
  <sheetData>
    <row r="1" spans="7:47" ht="12.75" customHeight="1">
      <c r="G1" s="105" t="s">
        <v>22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33"/>
      <c r="U1" s="105" t="s">
        <v>28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33"/>
      <c r="AI1" s="105" t="s">
        <v>96</v>
      </c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33"/>
    </row>
    <row r="2" spans="7:47" ht="12.75"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33"/>
      <c r="U2" s="108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33"/>
      <c r="AI2" s="108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33"/>
    </row>
    <row r="3" spans="7:47" ht="12.75">
      <c r="G3" s="108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33"/>
      <c r="U3" s="108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33"/>
      <c r="AI3" s="108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33"/>
    </row>
    <row r="4" spans="1:47" ht="40.5" customHeight="1">
      <c r="A4" s="117" t="s">
        <v>21</v>
      </c>
      <c r="B4" s="123" t="s">
        <v>11</v>
      </c>
      <c r="C4" s="123"/>
      <c r="D4" s="123"/>
      <c r="E4" s="123"/>
      <c r="F4" s="123"/>
      <c r="G4" s="83" t="s">
        <v>70</v>
      </c>
      <c r="H4" s="83" t="s">
        <v>71</v>
      </c>
      <c r="I4" s="83" t="s">
        <v>82</v>
      </c>
      <c r="J4" s="83" t="s">
        <v>73</v>
      </c>
      <c r="K4" s="83" t="s">
        <v>83</v>
      </c>
      <c r="L4" s="83" t="s">
        <v>75</v>
      </c>
      <c r="M4" s="83" t="s">
        <v>84</v>
      </c>
      <c r="N4" s="83" t="s">
        <v>85</v>
      </c>
      <c r="O4" s="83" t="s">
        <v>78</v>
      </c>
      <c r="P4" s="83" t="s">
        <v>79</v>
      </c>
      <c r="Q4" s="83" t="s">
        <v>80</v>
      </c>
      <c r="R4" s="85">
        <f>SUM(G10:N10)</f>
        <v>30</v>
      </c>
      <c r="S4" s="86"/>
      <c r="U4" s="83" t="s">
        <v>70</v>
      </c>
      <c r="V4" s="83" t="s">
        <v>71</v>
      </c>
      <c r="W4" s="83" t="s">
        <v>82</v>
      </c>
      <c r="X4" s="83" t="s">
        <v>73</v>
      </c>
      <c r="Y4" s="83" t="s">
        <v>83</v>
      </c>
      <c r="Z4" s="83" t="s">
        <v>75</v>
      </c>
      <c r="AA4" s="83" t="s">
        <v>84</v>
      </c>
      <c r="AB4" s="83" t="s">
        <v>85</v>
      </c>
      <c r="AC4" s="83" t="s">
        <v>78</v>
      </c>
      <c r="AD4" s="83" t="s">
        <v>79</v>
      </c>
      <c r="AE4" s="83" t="s">
        <v>80</v>
      </c>
      <c r="AF4" s="85">
        <f>SUM(U10:AB10)</f>
        <v>30</v>
      </c>
      <c r="AG4" s="86"/>
      <c r="AI4" s="83" t="s">
        <v>70</v>
      </c>
      <c r="AJ4" s="83" t="s">
        <v>71</v>
      </c>
      <c r="AK4" s="83" t="s">
        <v>82</v>
      </c>
      <c r="AL4" s="83" t="s">
        <v>73</v>
      </c>
      <c r="AM4" s="83" t="s">
        <v>83</v>
      </c>
      <c r="AN4" s="83" t="s">
        <v>75</v>
      </c>
      <c r="AO4" s="83" t="s">
        <v>84</v>
      </c>
      <c r="AP4" s="83" t="s">
        <v>85</v>
      </c>
      <c r="AQ4" s="83" t="s">
        <v>78</v>
      </c>
      <c r="AR4" s="83" t="s">
        <v>79</v>
      </c>
      <c r="AS4" s="83" t="s">
        <v>80</v>
      </c>
      <c r="AT4" s="85">
        <f>SUM(AI10:AP10)</f>
        <v>30</v>
      </c>
      <c r="AU4" s="86"/>
    </row>
    <row r="5" spans="1:47" ht="12.75">
      <c r="A5" s="118"/>
      <c r="B5" s="123"/>
      <c r="C5" s="123"/>
      <c r="D5" s="123"/>
      <c r="E5" s="123"/>
      <c r="F5" s="12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6"/>
      <c r="S5" s="86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6"/>
      <c r="AG5" s="86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6"/>
      <c r="AU5" s="86"/>
    </row>
    <row r="6" spans="1:47" ht="12.75">
      <c r="A6" s="118"/>
      <c r="B6" s="123"/>
      <c r="C6" s="123"/>
      <c r="D6" s="123"/>
      <c r="E6" s="123"/>
      <c r="F6" s="12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6"/>
      <c r="S6" s="86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6"/>
      <c r="AG6" s="86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6"/>
      <c r="AU6" s="86"/>
    </row>
    <row r="7" spans="1:47" ht="12.75">
      <c r="A7" s="118"/>
      <c r="B7" s="123"/>
      <c r="C7" s="123"/>
      <c r="D7" s="123"/>
      <c r="E7" s="123"/>
      <c r="F7" s="12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6"/>
      <c r="S7" s="86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6"/>
      <c r="AG7" s="86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6"/>
      <c r="AU7" s="86"/>
    </row>
    <row r="8" spans="1:47" ht="12.75">
      <c r="A8" s="118"/>
      <c r="B8" s="123"/>
      <c r="C8" s="123"/>
      <c r="D8" s="123"/>
      <c r="E8" s="123"/>
      <c r="F8" s="12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  <c r="S8" s="86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6"/>
      <c r="AG8" s="86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6"/>
      <c r="AU8" s="86"/>
    </row>
    <row r="9" spans="1:47" ht="12.75">
      <c r="A9" s="118"/>
      <c r="B9" s="123"/>
      <c r="C9" s="123"/>
      <c r="D9" s="123"/>
      <c r="E9" s="123"/>
      <c r="F9" s="12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6"/>
      <c r="S9" s="86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6"/>
      <c r="AG9" s="86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6"/>
      <c r="AU9" s="86"/>
    </row>
    <row r="10" spans="1:47" ht="12.75">
      <c r="A10" s="118"/>
      <c r="B10" s="122" t="s">
        <v>12</v>
      </c>
      <c r="C10" s="122"/>
      <c r="D10" s="122"/>
      <c r="E10" s="122"/>
      <c r="F10" s="122"/>
      <c r="G10">
        <v>3</v>
      </c>
      <c r="H10">
        <v>4</v>
      </c>
      <c r="I10">
        <v>5</v>
      </c>
      <c r="J10">
        <v>3</v>
      </c>
      <c r="K10">
        <v>5</v>
      </c>
      <c r="L10">
        <v>3</v>
      </c>
      <c r="M10">
        <v>3</v>
      </c>
      <c r="N10">
        <v>4</v>
      </c>
      <c r="O10">
        <v>6</v>
      </c>
      <c r="P10">
        <v>2</v>
      </c>
      <c r="Q10">
        <v>4</v>
      </c>
      <c r="R10" s="86"/>
      <c r="S10" s="86"/>
      <c r="U10">
        <v>3</v>
      </c>
      <c r="V10">
        <v>4</v>
      </c>
      <c r="W10">
        <v>5</v>
      </c>
      <c r="X10">
        <v>3</v>
      </c>
      <c r="Y10">
        <v>5</v>
      </c>
      <c r="Z10">
        <v>3</v>
      </c>
      <c r="AA10">
        <v>3</v>
      </c>
      <c r="AB10">
        <v>4</v>
      </c>
      <c r="AC10">
        <v>6</v>
      </c>
      <c r="AD10">
        <v>2</v>
      </c>
      <c r="AE10">
        <v>4</v>
      </c>
      <c r="AF10" s="86"/>
      <c r="AG10" s="86"/>
      <c r="AI10">
        <v>3</v>
      </c>
      <c r="AJ10">
        <v>4</v>
      </c>
      <c r="AK10">
        <v>5</v>
      </c>
      <c r="AL10">
        <v>3</v>
      </c>
      <c r="AM10">
        <v>5</v>
      </c>
      <c r="AN10">
        <v>3</v>
      </c>
      <c r="AO10">
        <v>3</v>
      </c>
      <c r="AP10">
        <v>4</v>
      </c>
      <c r="AQ10">
        <v>6</v>
      </c>
      <c r="AR10">
        <v>2</v>
      </c>
      <c r="AS10">
        <v>4</v>
      </c>
      <c r="AT10" s="86"/>
      <c r="AU10" s="86"/>
    </row>
    <row r="11" spans="1:47" ht="12.75" customHeight="1">
      <c r="A11" s="118"/>
      <c r="B11" s="120" t="s">
        <v>13</v>
      </c>
      <c r="C11" s="120"/>
      <c r="D11" s="120"/>
      <c r="E11" s="120"/>
      <c r="F11" s="121"/>
      <c r="G11" s="87" t="s">
        <v>14</v>
      </c>
      <c r="H11" s="88"/>
      <c r="I11" s="88"/>
      <c r="J11" s="88"/>
      <c r="K11" s="88"/>
      <c r="L11" s="88"/>
      <c r="M11" s="88"/>
      <c r="N11" s="88"/>
      <c r="O11" s="30"/>
      <c r="P11" s="30"/>
      <c r="Q11" s="30"/>
      <c r="R11" s="89" t="s">
        <v>15</v>
      </c>
      <c r="S11" s="91" t="s">
        <v>34</v>
      </c>
      <c r="U11" s="87" t="s">
        <v>14</v>
      </c>
      <c r="V11" s="88"/>
      <c r="W11" s="88"/>
      <c r="X11" s="88"/>
      <c r="Y11" s="88"/>
      <c r="Z11" s="88"/>
      <c r="AA11" s="88"/>
      <c r="AB11" s="88"/>
      <c r="AC11" s="30"/>
      <c r="AD11" s="30"/>
      <c r="AE11" s="30"/>
      <c r="AF11" s="89" t="s">
        <v>15</v>
      </c>
      <c r="AG11" s="91" t="s">
        <v>34</v>
      </c>
      <c r="AI11" s="87" t="s">
        <v>14</v>
      </c>
      <c r="AJ11" s="88"/>
      <c r="AK11" s="88"/>
      <c r="AL11" s="88"/>
      <c r="AM11" s="88"/>
      <c r="AN11" s="88"/>
      <c r="AO11" s="88"/>
      <c r="AP11" s="88"/>
      <c r="AQ11" s="30"/>
      <c r="AR11" s="30"/>
      <c r="AS11" s="30"/>
      <c r="AT11" s="89" t="s">
        <v>15</v>
      </c>
      <c r="AU11" s="91" t="s">
        <v>34</v>
      </c>
    </row>
    <row r="12" spans="1:47" ht="12" customHeight="1" thickBot="1">
      <c r="A12" s="119"/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9">
        <v>1</v>
      </c>
      <c r="H12" s="10">
        <v>2</v>
      </c>
      <c r="I12" s="10">
        <v>3</v>
      </c>
      <c r="J12" s="11">
        <v>4</v>
      </c>
      <c r="K12" s="9">
        <v>5</v>
      </c>
      <c r="L12" s="10">
        <v>6</v>
      </c>
      <c r="M12" s="10">
        <v>7</v>
      </c>
      <c r="N12" s="11">
        <v>8</v>
      </c>
      <c r="O12" s="10">
        <v>6</v>
      </c>
      <c r="P12" s="10">
        <v>7</v>
      </c>
      <c r="Q12" s="11">
        <v>8</v>
      </c>
      <c r="R12" s="90"/>
      <c r="S12" s="92"/>
      <c r="U12" s="9">
        <v>1</v>
      </c>
      <c r="V12" s="10">
        <v>2</v>
      </c>
      <c r="W12" s="10">
        <v>3</v>
      </c>
      <c r="X12" s="11">
        <v>4</v>
      </c>
      <c r="Y12" s="9">
        <v>5</v>
      </c>
      <c r="Z12" s="10">
        <v>6</v>
      </c>
      <c r="AA12" s="10">
        <v>7</v>
      </c>
      <c r="AB12" s="11">
        <v>8</v>
      </c>
      <c r="AC12" s="10">
        <v>6</v>
      </c>
      <c r="AD12" s="10">
        <v>7</v>
      </c>
      <c r="AE12" s="11">
        <v>8</v>
      </c>
      <c r="AF12" s="90"/>
      <c r="AG12" s="92"/>
      <c r="AI12" s="9">
        <v>1</v>
      </c>
      <c r="AJ12" s="10">
        <v>2</v>
      </c>
      <c r="AK12" s="10">
        <v>3</v>
      </c>
      <c r="AL12" s="11">
        <v>4</v>
      </c>
      <c r="AM12" s="9">
        <v>5</v>
      </c>
      <c r="AN12" s="10">
        <v>6</v>
      </c>
      <c r="AO12" s="10">
        <v>7</v>
      </c>
      <c r="AP12" s="11">
        <v>8</v>
      </c>
      <c r="AQ12" s="10">
        <v>6</v>
      </c>
      <c r="AR12" s="10">
        <v>7</v>
      </c>
      <c r="AS12" s="11">
        <v>8</v>
      </c>
      <c r="AT12" s="90"/>
      <c r="AU12" s="92"/>
    </row>
    <row r="13" spans="1:47" ht="10.5" customHeight="1">
      <c r="A13" s="93">
        <f>Clasifficación!A33</f>
        <v>17</v>
      </c>
      <c r="B13" s="96" t="str">
        <f>Clasifficación!B33</f>
        <v>Jorge Gutierrez</v>
      </c>
      <c r="C13" s="97"/>
      <c r="D13" s="97"/>
      <c r="E13" s="97"/>
      <c r="F13" s="98"/>
      <c r="G13" s="12">
        <v>5</v>
      </c>
      <c r="H13" s="13">
        <v>0</v>
      </c>
      <c r="I13" s="13">
        <v>0</v>
      </c>
      <c r="J13" s="13">
        <v>3</v>
      </c>
      <c r="K13" s="13">
        <v>4</v>
      </c>
      <c r="L13" s="13">
        <v>5</v>
      </c>
      <c r="M13" s="13">
        <v>5</v>
      </c>
      <c r="N13" s="13">
        <v>0</v>
      </c>
      <c r="O13" s="13">
        <v>0</v>
      </c>
      <c r="P13" s="13">
        <v>0</v>
      </c>
      <c r="Q13" s="13">
        <v>0</v>
      </c>
      <c r="R13" s="38">
        <f>G13*G$10+H13*H$10+I13*I$10+J13*J$10+K13*K$10+L13*L$10+M13*M$10+N13*N$10+O13*O$10+P13*P$10+Q13*Q$10</f>
        <v>74</v>
      </c>
      <c r="S13" s="39">
        <f>R13*1000/(MAX(R$13,R$17))</f>
        <v>339.44954128440367</v>
      </c>
      <c r="U13" s="12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38">
        <f>U13*U$10+V13*V$10+W13*W$10+X13*X$10+Y13*Y$10+Z13*Z$10+AA13*AA$10+AB13*AB$10+AC13*AC$10+AD13*AD$10+AE13*AE$10</f>
        <v>0</v>
      </c>
      <c r="AG13" s="39" t="e">
        <f>AF13*1000/(MAX(AF$13,AF$17))</f>
        <v>#DIV/0!</v>
      </c>
      <c r="AI13" s="12">
        <v>6</v>
      </c>
      <c r="AJ13" s="13">
        <v>6</v>
      </c>
      <c r="AK13" s="13">
        <v>5</v>
      </c>
      <c r="AL13" s="13">
        <v>6</v>
      </c>
      <c r="AM13" s="13">
        <v>5</v>
      </c>
      <c r="AN13" s="13">
        <v>5</v>
      </c>
      <c r="AO13" s="13">
        <v>5</v>
      </c>
      <c r="AP13" s="13">
        <v>6</v>
      </c>
      <c r="AQ13" s="13">
        <v>7</v>
      </c>
      <c r="AR13" s="13">
        <v>6</v>
      </c>
      <c r="AS13" s="13">
        <v>5</v>
      </c>
      <c r="AT13" s="38">
        <f>AI13*AI$10+AJ13*AJ$10+AK13*AK$10+AL13*AL$10+AM13*AM$10+AN13*AN$10+AO13*AO$10+AP13*AP$10+AQ13*AQ$10+AR13*AR$10+AS13*AS$10</f>
        <v>238</v>
      </c>
      <c r="AU13" s="39">
        <f>AT13*1000/(MAX(AT$13,AT$17,AT$21))</f>
        <v>753.1645569620254</v>
      </c>
    </row>
    <row r="14" spans="1:47" ht="12.75" customHeight="1">
      <c r="A14" s="94"/>
      <c r="B14" s="99"/>
      <c r="C14" s="100"/>
      <c r="D14" s="100"/>
      <c r="E14" s="100"/>
      <c r="F14" s="101"/>
      <c r="G14" s="15">
        <v>6</v>
      </c>
      <c r="H14" s="16">
        <v>5</v>
      </c>
      <c r="I14" s="16">
        <v>5</v>
      </c>
      <c r="J14" s="16">
        <v>4</v>
      </c>
      <c r="K14" s="16">
        <v>5</v>
      </c>
      <c r="L14" s="16">
        <v>5</v>
      </c>
      <c r="M14" s="16">
        <v>5</v>
      </c>
      <c r="N14" s="16">
        <v>4</v>
      </c>
      <c r="O14" s="16">
        <v>5</v>
      </c>
      <c r="P14" s="16">
        <v>5</v>
      </c>
      <c r="Q14" s="16">
        <v>5</v>
      </c>
      <c r="R14" s="40">
        <f>G14*G$10+H14*H$10+I14*I$10+J14*J$10+K14*K$10+L14*L$10+M14*M$10+N14*N$10+O14*O$10+P14*P$10+Q14*Q$10</f>
        <v>206</v>
      </c>
      <c r="S14" s="41">
        <f>R14*1000/(MAX(R$14,R$18))</f>
        <v>801.5564202334631</v>
      </c>
      <c r="U14" s="15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0">
        <f>U14*U$10+V14*V$10+W14*W$10+X14*X$10+Y14*Y$10+Z14*Z$10+AA14*AA$10+AB14*AB$10+AC14*AC$10+AD14*AD$10+AE14*AE$10</f>
        <v>0</v>
      </c>
      <c r="AG14" s="41" t="e">
        <f>AF14*1000/(MAX(AF$14,AF$18))</f>
        <v>#DIV/0!</v>
      </c>
      <c r="AI14" s="15">
        <v>6</v>
      </c>
      <c r="AJ14" s="16">
        <v>6</v>
      </c>
      <c r="AK14" s="16">
        <v>5</v>
      </c>
      <c r="AL14" s="16">
        <v>4</v>
      </c>
      <c r="AM14" s="16">
        <v>6</v>
      </c>
      <c r="AN14" s="16">
        <v>6</v>
      </c>
      <c r="AO14" s="16">
        <v>6</v>
      </c>
      <c r="AP14" s="16">
        <v>5</v>
      </c>
      <c r="AQ14" s="16">
        <v>6</v>
      </c>
      <c r="AR14" s="16">
        <v>6</v>
      </c>
      <c r="AS14" s="16">
        <v>7</v>
      </c>
      <c r="AT14" s="40">
        <f>AI14*AI$10+AJ14*AJ$10+AK14*AK$10+AL14*AL$10+AM14*AM$10+AN14*AN$10+AO14*AO$10+AP14*AP$10+AQ14*AQ$10+AR14*AR$10+AS14*AS$10</f>
        <v>241</v>
      </c>
      <c r="AU14" s="41">
        <f>AT14*1000/(MAX(AT$14,AT$18,AT$22))</f>
        <v>757.8616352201258</v>
      </c>
    </row>
    <row r="15" spans="1:47" ht="12.75" customHeight="1" thickBot="1">
      <c r="A15" s="94"/>
      <c r="B15" s="102"/>
      <c r="C15" s="103"/>
      <c r="D15" s="103"/>
      <c r="E15" s="103"/>
      <c r="F15" s="104"/>
      <c r="G15" s="15">
        <v>6</v>
      </c>
      <c r="H15" s="16">
        <v>6</v>
      </c>
      <c r="I15" s="16">
        <v>5</v>
      </c>
      <c r="J15" s="16">
        <v>5</v>
      </c>
      <c r="K15" s="16">
        <v>4</v>
      </c>
      <c r="L15" s="16">
        <v>5</v>
      </c>
      <c r="M15" s="16">
        <v>5</v>
      </c>
      <c r="N15" s="16">
        <v>5</v>
      </c>
      <c r="O15" s="16">
        <v>4</v>
      </c>
      <c r="P15" s="16">
        <v>5</v>
      </c>
      <c r="Q15" s="16">
        <v>5</v>
      </c>
      <c r="R15" s="40">
        <f>G15*G$10+H15*H$10+I15*I$10+J15*J$10+K15*K$10+L15*L$10+M15*M$10+N15*N$10+O15*O$10+P15*P$10+Q15*Q$10</f>
        <v>206</v>
      </c>
      <c r="S15" s="41">
        <f>R15*1000/(MAX(R$15,R$19))</f>
        <v>789.272030651341</v>
      </c>
      <c r="U15" s="15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0">
        <f>U15*U$10+V15*V$10+W15*W$10+X15*X$10+Y15*Y$10+Z15*Z$10+AA15*AA$10+AB15*AB$10+AC15*AC$10+AD15*AD$10+AE15*AE$10</f>
        <v>0</v>
      </c>
      <c r="AG15" s="41" t="e">
        <f>AF15*1000/(MAX(AF$15,AF$19))</f>
        <v>#DIV/0!</v>
      </c>
      <c r="AI15" s="15">
        <v>6</v>
      </c>
      <c r="AJ15" s="16">
        <v>6</v>
      </c>
      <c r="AK15" s="16">
        <v>6</v>
      </c>
      <c r="AL15" s="16">
        <v>5</v>
      </c>
      <c r="AM15" s="16">
        <v>6</v>
      </c>
      <c r="AN15" s="16">
        <v>7</v>
      </c>
      <c r="AO15" s="16">
        <v>5</v>
      </c>
      <c r="AP15" s="16">
        <v>4</v>
      </c>
      <c r="AQ15" s="16">
        <v>7</v>
      </c>
      <c r="AR15" s="16">
        <v>7</v>
      </c>
      <c r="AS15" s="16">
        <v>7</v>
      </c>
      <c r="AT15" s="40">
        <f>AI15*AI$10+AJ15*AJ$10+AK15*AK$10+AL15*AL$10+AM15*AM$10+AN15*AN$10+AO15*AO$10+AP15*AP$10+AQ15*AQ$10+AR15*AR$10+AS15*AS$10</f>
        <v>253</v>
      </c>
      <c r="AU15" s="41">
        <f>AT15*1000/(MAX(AT$15,AT$19,AT$23))</f>
        <v>821.4285714285714</v>
      </c>
    </row>
    <row r="16" spans="1:47" ht="12.75" customHeight="1" thickBot="1">
      <c r="A16" s="95"/>
      <c r="B16" s="17">
        <f>G16</f>
        <v>1590.828450884804</v>
      </c>
      <c r="C16" s="48">
        <v>0</v>
      </c>
      <c r="D16" s="50">
        <f>AI16</f>
        <v>1579.2902066486972</v>
      </c>
      <c r="E16" s="21" t="e">
        <f>#REF!</f>
        <v>#REF!</v>
      </c>
      <c r="F16" s="22" t="e">
        <f>#REF!</f>
        <v>#REF!</v>
      </c>
      <c r="G16" s="77">
        <f>S13+S14+S15-MIN(S13,S14,S15)</f>
        <v>1590.828450884804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U16" s="77" t="e">
        <f>AG13+AG14+AG15-MIN(AG13,AG14,AG15)</f>
        <v>#DIV/0!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I16" s="77">
        <f>AU13+AU14+AU15-MIN(AU13,AU14,AU15)</f>
        <v>1579.2902066486972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5"/>
    </row>
    <row r="17" spans="1:47" ht="10.5" customHeight="1">
      <c r="A17" s="93">
        <f>Clasifficación!A34</f>
        <v>18</v>
      </c>
      <c r="B17" s="96" t="str">
        <f>Clasifficación!B34</f>
        <v>Luis Francisco Bernardos</v>
      </c>
      <c r="C17" s="97"/>
      <c r="D17" s="97"/>
      <c r="E17" s="97"/>
      <c r="F17" s="98"/>
      <c r="G17" s="12">
        <v>7</v>
      </c>
      <c r="H17" s="13">
        <v>6</v>
      </c>
      <c r="I17" s="13">
        <v>6</v>
      </c>
      <c r="J17" s="13">
        <v>6</v>
      </c>
      <c r="K17" s="13">
        <v>5</v>
      </c>
      <c r="L17" s="13">
        <v>5</v>
      </c>
      <c r="M17" s="13">
        <v>5</v>
      </c>
      <c r="N17" s="13">
        <v>4</v>
      </c>
      <c r="O17" s="13">
        <v>4</v>
      </c>
      <c r="P17" s="13">
        <v>5</v>
      </c>
      <c r="Q17" s="13">
        <v>5</v>
      </c>
      <c r="R17" s="38">
        <f>G17*G$10+H17*H$10+I17*I$10+J17*J$10+K17*K$10+L17*L$10+M17*M$10+N17*N$10+O17*O$10+P17*P$10+Q17*Q$10</f>
        <v>218</v>
      </c>
      <c r="S17" s="39">
        <f>R17*1000/(MAX(R$13,R$17))</f>
        <v>1000</v>
      </c>
      <c r="U17" s="12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38">
        <f>U17*U$10+V17*V$10+W17*W$10+X17*X$10+Y17*Y$10+Z17*Z$10+AA17*AA$10+AB17*AB$10+AC17*AC$10+AD17*AD$10+AE17*AE$10</f>
        <v>0</v>
      </c>
      <c r="AG17" s="39" t="e">
        <f>AF17*1000/(MAX(AF$13,AF$17))</f>
        <v>#DIV/0!</v>
      </c>
      <c r="AI17" s="12">
        <v>7</v>
      </c>
      <c r="AJ17" s="13">
        <v>7</v>
      </c>
      <c r="AK17" s="13">
        <v>6</v>
      </c>
      <c r="AL17" s="13">
        <v>7</v>
      </c>
      <c r="AM17" s="13">
        <v>5</v>
      </c>
      <c r="AN17" s="13">
        <v>6</v>
      </c>
      <c r="AO17" s="13">
        <v>4</v>
      </c>
      <c r="AP17" s="13">
        <v>4</v>
      </c>
      <c r="AQ17" s="13">
        <v>5</v>
      </c>
      <c r="AR17" s="13">
        <v>6</v>
      </c>
      <c r="AS17" s="13">
        <v>7</v>
      </c>
      <c r="AT17" s="38">
        <f>AI17*AI$10+AJ17*AJ$10+AK17*AK$10+AL17*AL$10+AM17*AM$10+AN17*AN$10+AO17*AO$10+AP17*AP$10+AQ17*AQ$10+AR17*AR$10+AS17*AS$10</f>
        <v>241</v>
      </c>
      <c r="AU17" s="39">
        <f>AT17*1000/(MAX(AT$13,AT$17,AT$21))</f>
        <v>762.6582278481013</v>
      </c>
    </row>
    <row r="18" spans="1:47" ht="12.75" customHeight="1">
      <c r="A18" s="94"/>
      <c r="B18" s="99"/>
      <c r="C18" s="100"/>
      <c r="D18" s="100"/>
      <c r="E18" s="100"/>
      <c r="F18" s="101"/>
      <c r="G18" s="15">
        <v>7</v>
      </c>
      <c r="H18" s="16">
        <v>6</v>
      </c>
      <c r="I18" s="16">
        <v>5</v>
      </c>
      <c r="J18" s="16">
        <v>6</v>
      </c>
      <c r="K18" s="16">
        <v>5</v>
      </c>
      <c r="L18" s="16">
        <v>6</v>
      </c>
      <c r="M18" s="16">
        <v>6</v>
      </c>
      <c r="N18" s="16">
        <v>6</v>
      </c>
      <c r="O18" s="16">
        <v>7</v>
      </c>
      <c r="P18" s="16">
        <v>7</v>
      </c>
      <c r="Q18" s="16">
        <v>7</v>
      </c>
      <c r="R18" s="40">
        <f>G18*G$10+H18*H$10+I18*I$10+J18*J$10+K18*K$10+L18*L$10+M18*M$10+N18*N$10+O18*O$10+P18*P$10+Q18*Q$10</f>
        <v>257</v>
      </c>
      <c r="S18" s="41">
        <f>R18*1000/(MAX(R$14,R$18))</f>
        <v>1000</v>
      </c>
      <c r="U18" s="15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40">
        <f>U18*U$10+V18*V$10+W18*W$10+X18*X$10+Y18*Y$10+Z18*Z$10+AA18*AA$10+AB18*AB$10+AC18*AC$10+AD18*AD$10+AE18*AE$10</f>
        <v>0</v>
      </c>
      <c r="AG18" s="41" t="e">
        <f>AF18*1000/(MAX(AF$14,AF$18))</f>
        <v>#DIV/0!</v>
      </c>
      <c r="AI18" s="15">
        <v>7</v>
      </c>
      <c r="AJ18" s="16">
        <v>7</v>
      </c>
      <c r="AK18" s="16">
        <v>5</v>
      </c>
      <c r="AL18" s="16">
        <v>5</v>
      </c>
      <c r="AM18" s="16">
        <v>5</v>
      </c>
      <c r="AN18" s="16">
        <v>7</v>
      </c>
      <c r="AO18" s="16">
        <v>6</v>
      </c>
      <c r="AP18" s="16">
        <v>6</v>
      </c>
      <c r="AQ18" s="16">
        <v>7</v>
      </c>
      <c r="AR18" s="16">
        <v>7</v>
      </c>
      <c r="AS18" s="16">
        <v>7</v>
      </c>
      <c r="AT18" s="40">
        <f>AI18*AI$10+AJ18*AJ$10+AK18*AK$10+AL18*AL$10+AM18*AM$10+AN18*AN$10+AO18*AO$10+AP18*AP$10+AQ18*AQ$10+AR18*AR$10+AS18*AS$10</f>
        <v>261</v>
      </c>
      <c r="AU18" s="41">
        <f>AT18*1000/(MAX(AT$14,AT$18,AT$22))</f>
        <v>820.7547169811321</v>
      </c>
    </row>
    <row r="19" spans="1:47" ht="12.75" customHeight="1" thickBot="1">
      <c r="A19" s="94"/>
      <c r="B19" s="102"/>
      <c r="C19" s="103"/>
      <c r="D19" s="103"/>
      <c r="E19" s="103"/>
      <c r="F19" s="104"/>
      <c r="G19" s="15">
        <v>6</v>
      </c>
      <c r="H19" s="16">
        <v>6</v>
      </c>
      <c r="I19" s="16">
        <v>7</v>
      </c>
      <c r="J19" s="16">
        <v>6</v>
      </c>
      <c r="K19" s="16">
        <v>6</v>
      </c>
      <c r="L19" s="16">
        <v>6</v>
      </c>
      <c r="M19" s="16">
        <v>6</v>
      </c>
      <c r="N19" s="16">
        <v>6</v>
      </c>
      <c r="O19" s="16">
        <v>6</v>
      </c>
      <c r="P19" s="16">
        <v>6</v>
      </c>
      <c r="Q19" s="16">
        <v>7</v>
      </c>
      <c r="R19" s="40">
        <f>G19*G$10+H19*H$10+I19*I$10+J19*J$10+K19*K$10+L19*L$10+M19*M$10+N19*N$10+O19*O$10+P19*P$10+Q19*Q$10</f>
        <v>261</v>
      </c>
      <c r="S19" s="41">
        <f>R19*1000/(MAX(R$15,R$19))</f>
        <v>1000</v>
      </c>
      <c r="U19" s="15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40">
        <f>U19*U$10+V19*V$10+W19*W$10+X19*X$10+Y19*Y$10+Z19*Z$10+AA19*AA$10+AB19*AB$10+AC19*AC$10+AD19*AD$10+AE19*AE$10</f>
        <v>0</v>
      </c>
      <c r="AG19" s="41" t="e">
        <f>AF19*1000/(MAX(AF$15,AF$19))</f>
        <v>#DIV/0!</v>
      </c>
      <c r="AI19" s="15">
        <v>7</v>
      </c>
      <c r="AJ19" s="16">
        <v>8</v>
      </c>
      <c r="AK19" s="16">
        <v>6</v>
      </c>
      <c r="AL19" s="16">
        <v>7</v>
      </c>
      <c r="AM19" s="16">
        <v>6</v>
      </c>
      <c r="AN19" s="16">
        <v>8</v>
      </c>
      <c r="AO19" s="16">
        <v>7</v>
      </c>
      <c r="AP19" s="16">
        <v>7</v>
      </c>
      <c r="AQ19" s="16">
        <v>6</v>
      </c>
      <c r="AR19" s="16">
        <v>7</v>
      </c>
      <c r="AS19" s="16">
        <v>6</v>
      </c>
      <c r="AT19" s="40">
        <f>AI19*AI$10+AJ19*AJ$10+AK19*AK$10+AL19*AL$10+AM19*AM$10+AN19*AN$10+AO19*AO$10+AP19*AP$10+AQ19*AQ$10+AR19*AR$10+AS19*AS$10</f>
        <v>281</v>
      </c>
      <c r="AU19" s="41">
        <f>AT19*1000/(MAX(AT$15,AT$19,AT$23))</f>
        <v>912.3376623376623</v>
      </c>
    </row>
    <row r="20" spans="1:47" ht="12.75" customHeight="1" thickBot="1">
      <c r="A20" s="95"/>
      <c r="B20" s="17">
        <f>G20</f>
        <v>2000</v>
      </c>
      <c r="C20" s="19">
        <v>0</v>
      </c>
      <c r="D20" s="20">
        <f>AI20</f>
        <v>1733.0923793187944</v>
      </c>
      <c r="E20" s="21" t="e">
        <f>#REF!</f>
        <v>#REF!</v>
      </c>
      <c r="F20" s="22" t="e">
        <f>#REF!</f>
        <v>#REF!</v>
      </c>
      <c r="G20" s="77">
        <f>S17+S18+S19-MIN(S17,S18,S19)</f>
        <v>2000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5"/>
      <c r="U20" s="77" t="e">
        <f>AG17+AG18+AG19-MIN(AG17,AG18,AG19)</f>
        <v>#DIV/0!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  <c r="AI20" s="77">
        <f>AU17+AU18+AU19-MIN(AU17,AU18,AU19)</f>
        <v>1733.0923793187944</v>
      </c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5"/>
    </row>
    <row r="21" spans="1:47" ht="10.5" customHeight="1">
      <c r="A21" s="93">
        <f>Clasifficación!A35</f>
        <v>19</v>
      </c>
      <c r="B21" s="96" t="str">
        <f>Clasifficación!B35</f>
        <v>Mario del Valle</v>
      </c>
      <c r="C21" s="97"/>
      <c r="D21" s="97"/>
      <c r="E21" s="97"/>
      <c r="F21" s="98"/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38">
        <f>G21*G$10+H21*H$10+I21*I$10+J21*J$10+K21*K$10+L21*L$10+M21*M$10+N21*N$10+O21*O$10+P21*P$10+Q21*Q$10</f>
        <v>0</v>
      </c>
      <c r="S21" s="39">
        <f>R21*1000/(MAX(R$13,R$17))</f>
        <v>0</v>
      </c>
      <c r="U21" s="12">
        <v>6</v>
      </c>
      <c r="V21" s="13">
        <v>7</v>
      </c>
      <c r="W21" s="13">
        <v>6</v>
      </c>
      <c r="X21" s="13">
        <v>6</v>
      </c>
      <c r="Y21" s="13">
        <v>6</v>
      </c>
      <c r="Z21" s="13">
        <v>7</v>
      </c>
      <c r="AA21" s="13">
        <v>5</v>
      </c>
      <c r="AB21" s="13">
        <v>6</v>
      </c>
      <c r="AC21" s="13">
        <v>6</v>
      </c>
      <c r="AD21" s="13">
        <v>7</v>
      </c>
      <c r="AE21" s="13">
        <v>7</v>
      </c>
      <c r="AF21" s="38">
        <f>U21*U$10+V21*V$10+W21*W$10+X21*X$10+Y21*Y$10+Z21*Z$10+AA21*AA$10+AB21*AB$10+AC21*AC$10+AD21*AD$10+AE21*AE$10</f>
        <v>262</v>
      </c>
      <c r="AG21" s="39">
        <f>AF21*1000/(MAX(AF$13,AF$17,AF21))</f>
        <v>1000</v>
      </c>
      <c r="AI21" s="12">
        <v>8</v>
      </c>
      <c r="AJ21" s="13">
        <v>8</v>
      </c>
      <c r="AK21" s="13">
        <v>7</v>
      </c>
      <c r="AL21" s="13">
        <v>8</v>
      </c>
      <c r="AM21" s="13">
        <v>8</v>
      </c>
      <c r="AN21" s="13">
        <v>8</v>
      </c>
      <c r="AO21" s="13">
        <v>7</v>
      </c>
      <c r="AP21" s="13">
        <v>8</v>
      </c>
      <c r="AQ21" s="13">
        <v>6</v>
      </c>
      <c r="AR21" s="13">
        <v>8</v>
      </c>
      <c r="AS21" s="13">
        <v>8</v>
      </c>
      <c r="AT21" s="38">
        <f>AI21*AI$10+AJ21*AJ$10+AK21*AK$10+AL21*AL$10+AM21*AM$10+AN21*AN$10+AO21*AO$10+AP21*AP$10+AQ21*AQ$10+AR21*AR$10+AS21*AS$10</f>
        <v>316</v>
      </c>
      <c r="AU21" s="39">
        <f>AT21*1000/(MAX(AT$13,AT$17,AT21))</f>
        <v>1000</v>
      </c>
    </row>
    <row r="22" spans="1:47" ht="12.75" customHeight="1">
      <c r="A22" s="94"/>
      <c r="B22" s="99"/>
      <c r="C22" s="100"/>
      <c r="D22" s="100"/>
      <c r="E22" s="100"/>
      <c r="F22" s="101"/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40">
        <f>G22*G$10+H22*H$10+I22*I$10+J22*J$10+K22*K$10+L22*L$10+M22*M$10+N22*N$10+O22*O$10+P22*P$10+Q22*Q$10</f>
        <v>0</v>
      </c>
      <c r="S22" s="41">
        <f>R22*1000/(MAX(R$14,R$18))</f>
        <v>0</v>
      </c>
      <c r="U22" s="15">
        <v>6</v>
      </c>
      <c r="V22" s="16">
        <v>6</v>
      </c>
      <c r="W22" s="16">
        <v>6</v>
      </c>
      <c r="X22" s="16">
        <v>6</v>
      </c>
      <c r="Y22" s="16">
        <v>7</v>
      </c>
      <c r="Z22" s="16">
        <v>7</v>
      </c>
      <c r="AA22" s="16">
        <v>6</v>
      </c>
      <c r="AB22" s="16">
        <v>6</v>
      </c>
      <c r="AC22" s="16">
        <v>6</v>
      </c>
      <c r="AD22" s="16">
        <v>7</v>
      </c>
      <c r="AE22" s="16">
        <v>7</v>
      </c>
      <c r="AF22" s="40">
        <f>U22*U$10+V22*V$10+W22*W$10+X22*X$10+Y22*Y$10+Z22*Z$10+AA22*AA$10+AB22*AB$10+AC22*AC$10+AD22*AD$10+AE22*AE$10</f>
        <v>266</v>
      </c>
      <c r="AG22" s="41">
        <f>AF22*1000/(MAX(AF$14,AF$18,AF22))</f>
        <v>1000</v>
      </c>
      <c r="AI22" s="15">
        <v>8</v>
      </c>
      <c r="AJ22" s="16">
        <v>8</v>
      </c>
      <c r="AK22" s="16">
        <v>7</v>
      </c>
      <c r="AL22" s="16">
        <v>7</v>
      </c>
      <c r="AM22" s="16">
        <v>8</v>
      </c>
      <c r="AN22" s="16">
        <v>8</v>
      </c>
      <c r="AO22" s="16">
        <v>6</v>
      </c>
      <c r="AP22" s="16">
        <v>7</v>
      </c>
      <c r="AQ22" s="16">
        <v>8</v>
      </c>
      <c r="AR22" s="16">
        <v>8</v>
      </c>
      <c r="AS22" s="16">
        <v>8</v>
      </c>
      <c r="AT22" s="40">
        <f>AI22*AI$10+AJ22*AJ$10+AK22*AK$10+AL22*AL$10+AM22*AM$10+AN22*AN$10+AO22*AO$10+AP22*AP$10+AQ22*AQ$10+AR22*AR$10+AS22*AS$10</f>
        <v>318</v>
      </c>
      <c r="AU22" s="41">
        <f>AT22*1000/(MAX(AT$14,AT$18,AT22))</f>
        <v>1000</v>
      </c>
    </row>
    <row r="23" spans="1:47" ht="12.75" customHeight="1" thickBot="1">
      <c r="A23" s="94"/>
      <c r="B23" s="102"/>
      <c r="C23" s="103"/>
      <c r="D23" s="103"/>
      <c r="E23" s="103"/>
      <c r="F23" s="104"/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40">
        <f>G23*G$10+H23*H$10+I23*I$10+J23*J$10+K23*K$10+L23*L$10+M23*M$10+N23*N$10+O23*O$10+P23*P$10+Q23*Q$10</f>
        <v>0</v>
      </c>
      <c r="S23" s="41">
        <f>R23*1000/(MAX(R$15,R$19))</f>
        <v>0</v>
      </c>
      <c r="U23" s="15">
        <v>6</v>
      </c>
      <c r="V23" s="16">
        <v>6</v>
      </c>
      <c r="W23" s="16">
        <v>6</v>
      </c>
      <c r="X23" s="16">
        <v>6</v>
      </c>
      <c r="Y23" s="16">
        <v>6</v>
      </c>
      <c r="Z23" s="16">
        <v>7</v>
      </c>
      <c r="AA23" s="16">
        <v>6</v>
      </c>
      <c r="AB23" s="16">
        <v>7</v>
      </c>
      <c r="AC23" s="16">
        <v>6</v>
      </c>
      <c r="AD23" s="16">
        <v>7</v>
      </c>
      <c r="AE23" s="16">
        <v>7</v>
      </c>
      <c r="AF23" s="40">
        <f>U23*U$10+V23*V$10+W23*W$10+X23*X$10+Y23*Y$10+Z23*Z$10+AA23*AA$10+AB23*AB$10+AC23*AC$10+AD23*AD$10+AE23*AE$10</f>
        <v>265</v>
      </c>
      <c r="AG23" s="41">
        <f>AF23*1000/(MAX(AF$15,AF$19,AF23))</f>
        <v>1000</v>
      </c>
      <c r="AI23" s="15">
        <v>8</v>
      </c>
      <c r="AJ23" s="16">
        <v>8</v>
      </c>
      <c r="AK23" s="16">
        <v>7</v>
      </c>
      <c r="AL23" s="16">
        <v>7</v>
      </c>
      <c r="AM23" s="16">
        <v>8</v>
      </c>
      <c r="AN23" s="16">
        <v>8</v>
      </c>
      <c r="AO23" s="16">
        <v>6</v>
      </c>
      <c r="AP23" s="16">
        <v>7</v>
      </c>
      <c r="AQ23" s="16">
        <v>7</v>
      </c>
      <c r="AR23" s="16">
        <v>8</v>
      </c>
      <c r="AS23" s="16">
        <v>7</v>
      </c>
      <c r="AT23" s="40">
        <f>AI23*AI$10+AJ23*AJ$10+AK23*AK$10+AL23*AL$10+AM23*AM$10+AN23*AN$10+AO23*AO$10+AP23*AP$10+AQ23*AQ$10+AR23*AR$10+AS23*AS$10</f>
        <v>308</v>
      </c>
      <c r="AU23" s="41">
        <f>AT23*1000/(MAX(AT$15,AT$19,AT23))</f>
        <v>1000</v>
      </c>
    </row>
    <row r="24" spans="1:47" ht="12.75" customHeight="1" thickBot="1">
      <c r="A24" s="95"/>
      <c r="B24" s="17">
        <f>G24</f>
        <v>0</v>
      </c>
      <c r="C24" s="19">
        <f>U24</f>
        <v>2000</v>
      </c>
      <c r="D24" s="20">
        <f>AI24</f>
        <v>2000</v>
      </c>
      <c r="E24" s="21" t="e">
        <f>#REF!</f>
        <v>#REF!</v>
      </c>
      <c r="F24" s="22" t="e">
        <f>#REF!</f>
        <v>#REF!</v>
      </c>
      <c r="G24" s="77">
        <f>S21+S22+S23-MIN(S21,S22,S23)</f>
        <v>0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5"/>
      <c r="U24" s="77">
        <f>AG21+AG22+AG23-MIN(AG21,AG22,AG23)</f>
        <v>2000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5"/>
      <c r="AI24" s="77">
        <f>AU21+AU22+AU23-MIN(AU21,AU22,AU23)</f>
        <v>2000</v>
      </c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</row>
  </sheetData>
  <sheetProtection/>
  <mergeCells count="67">
    <mergeCell ref="U16:AG16"/>
    <mergeCell ref="U20:AG20"/>
    <mergeCell ref="A21:A24"/>
    <mergeCell ref="B21:F23"/>
    <mergeCell ref="G24:S24"/>
    <mergeCell ref="U24:AG24"/>
    <mergeCell ref="AD4:AD9"/>
    <mergeCell ref="AE4:AE9"/>
    <mergeCell ref="AF4:AG10"/>
    <mergeCell ref="U11:AB11"/>
    <mergeCell ref="AF11:AF12"/>
    <mergeCell ref="AG11:AG12"/>
    <mergeCell ref="U1:AG3"/>
    <mergeCell ref="U4:U9"/>
    <mergeCell ref="V4:V9"/>
    <mergeCell ref="W4:W9"/>
    <mergeCell ref="X4:X9"/>
    <mergeCell ref="Y4:Y9"/>
    <mergeCell ref="Z4:Z9"/>
    <mergeCell ref="AA4:AA9"/>
    <mergeCell ref="AB4:AB9"/>
    <mergeCell ref="AC4:AC9"/>
    <mergeCell ref="R11:R12"/>
    <mergeCell ref="S11:S12"/>
    <mergeCell ref="G1:S3"/>
    <mergeCell ref="R4:S10"/>
    <mergeCell ref="A4:A12"/>
    <mergeCell ref="B4:F9"/>
    <mergeCell ref="G4:G9"/>
    <mergeCell ref="H4:H9"/>
    <mergeCell ref="I4:I9"/>
    <mergeCell ref="J4:J9"/>
    <mergeCell ref="K4:K9"/>
    <mergeCell ref="L4:L9"/>
    <mergeCell ref="M4:M9"/>
    <mergeCell ref="N4:N9"/>
    <mergeCell ref="O4:O9"/>
    <mergeCell ref="P4:P9"/>
    <mergeCell ref="Q4:Q9"/>
    <mergeCell ref="B10:F10"/>
    <mergeCell ref="B11:F11"/>
    <mergeCell ref="G11:N11"/>
    <mergeCell ref="A17:A20"/>
    <mergeCell ref="B17:F19"/>
    <mergeCell ref="A13:A16"/>
    <mergeCell ref="B13:F15"/>
    <mergeCell ref="G16:S16"/>
    <mergeCell ref="G20:S20"/>
    <mergeCell ref="AI1:AU3"/>
    <mergeCell ref="AI4:AI9"/>
    <mergeCell ref="AJ4:AJ9"/>
    <mergeCell ref="AK4:AK9"/>
    <mergeCell ref="AL4:AL9"/>
    <mergeCell ref="AM4:AM9"/>
    <mergeCell ref="AN4:AN9"/>
    <mergeCell ref="AO4:AO9"/>
    <mergeCell ref="AP4:AP9"/>
    <mergeCell ref="AQ4:AQ9"/>
    <mergeCell ref="AI16:AU16"/>
    <mergeCell ref="AI20:AU20"/>
    <mergeCell ref="AI24:AU24"/>
    <mergeCell ref="AR4:AR9"/>
    <mergeCell ref="AS4:AS9"/>
    <mergeCell ref="AT4:AU10"/>
    <mergeCell ref="AI11:AP11"/>
    <mergeCell ref="AT11:AT12"/>
    <mergeCell ref="AU11:AU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leyla vivanco</cp:lastModifiedBy>
  <cp:lastPrinted>2012-02-03T12:04:22Z</cp:lastPrinted>
  <dcterms:created xsi:type="dcterms:W3CDTF">2009-04-06T17:11:25Z</dcterms:created>
  <dcterms:modified xsi:type="dcterms:W3CDTF">2020-04-26T18:09:24Z</dcterms:modified>
  <cp:category/>
  <cp:version/>
  <cp:contentType/>
  <cp:contentStatus/>
</cp:coreProperties>
</file>